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tabRatio="787" activeTab="1"/>
  </bookViews>
  <sheets>
    <sheet name="Participants" sheetId="1" r:id="rId1"/>
    <sheet name="Agenda" sheetId="2" r:id="rId2"/>
    <sheet name="Items to Bring" sheetId="3" r:id="rId3"/>
    <sheet name="Budget" sheetId="4" r:id="rId4"/>
    <sheet name="Registration" sheetId="5" r:id="rId5"/>
    <sheet name="Raffle" sheetId="6" r:id="rId6"/>
    <sheet name="Judges" sheetId="7" r:id="rId7"/>
    <sheet name="Documents" sheetId="8" r:id="rId8"/>
    <sheet name="On-site Tasks" sheetId="9" r:id="rId9"/>
    <sheet name="Help" sheetId="10" r:id="rId10"/>
  </sheets>
  <definedNames>
    <definedName name="AgendaTab">'Agenda'!$A$1</definedName>
    <definedName name="AreaDirector">'Participants'!$L$3</definedName>
    <definedName name="AreaDivision">'Participants'!$D$48</definedName>
    <definedName name="AreaGovernor">'Participants'!$L$3</definedName>
    <definedName name="AssistantTimer">'Participants'!$L$20</definedName>
    <definedName name="BallotCounter">'Participants'!$L$22</definedName>
    <definedName name="ChiefBallotCounter">'Participants'!$L$21</definedName>
    <definedName name="ChiefJudge">'Participants'!$L$16</definedName>
    <definedName name="ChiefTimer">'Participants'!$L$19</definedName>
    <definedName name="Contest1">'Participants'!$D$49</definedName>
    <definedName name="Contest2">'Participants'!$D$50</definedName>
    <definedName name="ContestantLiaison">'Participants'!$L$6</definedName>
    <definedName name="ContestChair">'Participants'!$L$5</definedName>
    <definedName name="ContestDate">'Participants'!$D$51</definedName>
    <definedName name="ContestEvaluator">'Participants'!$L$9</definedName>
    <definedName name="DistrictRepresentative">'Participants'!$L$8</definedName>
    <definedName name="DivisionDirector">'Participants'!$L$4</definedName>
    <definedName name="DivisionGovernor">'Participants'!$L$4</definedName>
    <definedName name="DivisionTreasurer">'Participants'!$L$7</definedName>
    <definedName name="FoodAssistant">'Participants'!$L$18</definedName>
    <definedName name="FoodChair">'Participants'!$L$17</definedName>
    <definedName name="Graphics">'Participants'!$L$27</definedName>
    <definedName name="Hospitality_Assistant">'Participants'!$L$29</definedName>
    <definedName name="Hospitality_Chair">'Participants'!$L$28</definedName>
    <definedName name="International_Speech_Contestant_1">'Participants'!$L$38</definedName>
    <definedName name="International_Speech_Contestant_2">'Participants'!$L$39</definedName>
    <definedName name="International_Speech_Contestant_3">'Participants'!$L$40</definedName>
    <definedName name="International_Speech_Contestant_4">'Participants'!$L$41</definedName>
    <definedName name="International_Speech_Contestant_5">'Participants'!$L$42</definedName>
    <definedName name="International_Speech_Contestant_6">'Participants'!$L$43</definedName>
    <definedName name="International_Speech_Toastmaster">'Participants'!$L$13</definedName>
    <definedName name="Pledge">'Participants'!$L$11</definedName>
    <definedName name="Program">'Participants'!$L$27</definedName>
    <definedName name="ProtocolOfficer">'Participants'!$L$10</definedName>
    <definedName name="Publicity_Chair">'Participants'!$L$26</definedName>
    <definedName name="RaffleChair">'Participants'!$L$25</definedName>
    <definedName name="RegistrationAsst">'Participants'!$L$24</definedName>
    <definedName name="RegistrationChair">'Participants'!$L$23</definedName>
    <definedName name="RegistrationTab">'Registration'!$A$1</definedName>
    <definedName name="SAA">'Participants'!$L$14</definedName>
    <definedName name="SAA_assistant">'Participants'!$L$15</definedName>
    <definedName name="SetUpCleanUp1">'Participants'!$L$30</definedName>
    <definedName name="SetUpCleanUp2">'Participants'!$L$31</definedName>
    <definedName name="Tall_Tales_Contestant_1">'Participants'!$L$32</definedName>
    <definedName name="Tall_Tales_Contestant_2">'Participants'!$L$33</definedName>
    <definedName name="Tall_Tales_Contestant_3">'Participants'!$L$34</definedName>
    <definedName name="Tall_Tales_Contestant_4">'Participants'!$L$35</definedName>
    <definedName name="Tall_Tales_Contestant_5">'Participants'!$L$36</definedName>
    <definedName name="Tall_Tales_Contestant_6">'Participants'!$L$37</definedName>
    <definedName name="Tall_Tales_Toastmaster">'Participants'!$L$12</definedName>
    <definedName name="test">'Participants'!$L$49</definedName>
    <definedName name="Test2">'Participants'!$L$48</definedName>
    <definedName name="Treasurer">'Participants'!$L$7</definedName>
  </definedNames>
  <calcPr fullCalcOnLoad="1"/>
</workbook>
</file>

<file path=xl/comments1.xml><?xml version="1.0" encoding="utf-8"?>
<comments xmlns="http://schemas.openxmlformats.org/spreadsheetml/2006/main">
  <authors>
    <author>jxc</author>
  </authors>
  <commentList>
    <comment ref="L2" authorId="0">
      <text>
        <r>
          <rPr>
            <b/>
            <sz val="8"/>
            <rFont val="Tahoma"/>
            <family val="2"/>
          </rPr>
          <t>jxc:</t>
        </r>
        <r>
          <rPr>
            <sz val="8"/>
            <rFont val="Tahoma"/>
            <family val="2"/>
          </rPr>
          <t xml:space="preserve">
This column determines whether a functionary role is filled. If so, that person's name is used on the Agenda. If not, a generic title is used, e.g. "Division Governor". </t>
        </r>
      </text>
    </comment>
  </commentList>
</comments>
</file>

<file path=xl/sharedStrings.xml><?xml version="1.0" encoding="utf-8"?>
<sst xmlns="http://schemas.openxmlformats.org/spreadsheetml/2006/main" count="477" uniqueCount="321">
  <si>
    <r>
      <t xml:space="preserve">The speaking order has been determined by drawing lots. The order will be as follows: 
</t>
    </r>
    <r>
      <rPr>
        <sz val="10"/>
        <rFont val="Verdana"/>
        <family val="2"/>
      </rPr>
      <t>[Read names of contestants in speaking order. Pause after each to allow audience to mark their programs.]
___________________________________________
___________________________________________
___________________________________________
___________________________________________
___________________________________________
___________________________________________
I would now like to introduce our Chief Judge,___________  Chief Judge has everybody been briefed?</t>
    </r>
  </si>
  <si>
    <t>• Announce winners of Raffle                                                                         • Present certificates to contest team
(Request audience to hold applause until end)
• Present gifts to Chief Judge, Toastmasters</t>
  </si>
  <si>
    <t>Name of Document</t>
  </si>
  <si>
    <t>Raffle Chair</t>
  </si>
  <si>
    <t>Toastmasters Introduction</t>
  </si>
  <si>
    <t>• Set up contest
  * Post directional signs inside and outside
  * Arrange tables and speaking area
  * Set up tables (registration/food/drinks/trophy/raffle)
  * Hang banner</t>
  </si>
  <si>
    <t>Area XX</t>
  </si>
  <si>
    <t>• Set up food and drinks and release the hounds</t>
  </si>
  <si>
    <t>Division Treasurer</t>
  </si>
  <si>
    <t>Designation</t>
  </si>
  <si>
    <t>Contestant Liaison</t>
  </si>
  <si>
    <r>
      <t xml:space="preserve">• Introduce dignitaries from Protocol list
</t>
    </r>
    <r>
      <rPr>
        <i/>
        <sz val="10"/>
        <rFont val="Verdana"/>
        <family val="2"/>
      </rPr>
      <t>Thank you. Before we begin the contest, let's take a few moments to recognize the dignitaries who have joined us today.</t>
    </r>
    <r>
      <rPr>
        <sz val="10"/>
        <rFont val="Verdana"/>
        <family val="2"/>
      </rPr>
      <t xml:space="preserve"> 
[Read names from Protocol list]</t>
    </r>
  </si>
  <si>
    <t>• Brief judges, timers and ballot counters on the rules</t>
  </si>
  <si>
    <t>Assistant SAA</t>
  </si>
  <si>
    <t>1. Go to the Participants sheet.
2. Click in Column L of the desired participant.
3. Look in the upper-left corner of the Excel screen.
    There will be a white box with the name listed in it. 
    For example, if you are looking at the food chair, it will probably say "FoodChair". Remember this name.</t>
  </si>
  <si>
    <t>1, Determine the shortcut name given to the participant.
    For instructions on how to do this, see below.
2. Click in the cell where you want to refer to the participant.
    For example, on the Items to Bring sheet, you might want to specify that 
    the Registration Chair is responsible for bringing the cash box. You would click in Column B next to "cash box".
3. Type and equal sign, followed by the shortcut name.
    For example, to refer to the Food Chair, you would type =FoodChair. That is assuming that the shortcut name is FoodChair. 
    If you are using this participant's name mixed in with other text, such as you would do on the Agenda,
    that will get more complicated and will require an understanding of Excel formulas.</t>
  </si>
  <si>
    <t>To determine the shortcut name given to a participant:</t>
  </si>
  <si>
    <t>To change the length of time for a particular item:</t>
  </si>
  <si>
    <t>1. Select columns A and C.
2. Click on Column : Format : Unhide.
    This will unhide Column B, which shows the length of time.
3. Double-click in the cell in Column B whose length of time you want to change.
4. Change the number of minutes as desired.
    For example, if an item will last 8 minutes, column B should say 12:08:00 AM.
5. Press the ENTER key on the keyboard.
6. Select Column B.
7. Click on Format : Column : Hide.</t>
  </si>
  <si>
    <t>Area/Division:</t>
  </si>
  <si>
    <t>Contest1:</t>
  </si>
  <si>
    <t>Contest2:</t>
  </si>
  <si>
    <t>ContestDate:</t>
  </si>
  <si>
    <t>Outlines TI rules for each type of contest</t>
  </si>
  <si>
    <t>Please visit my website at www.esplanadenet.com.</t>
  </si>
  <si>
    <t>HELP</t>
  </si>
  <si>
    <t>PARTIPCANTS TAB</t>
  </si>
  <si>
    <t>AGENDA TAB</t>
  </si>
  <si>
    <t>Pledge/Thought Person</t>
  </si>
  <si>
    <t>Home Phone</t>
  </si>
  <si>
    <t>Work Phone</t>
  </si>
  <si>
    <t>Cell Phone</t>
  </si>
  <si>
    <t>E-mail</t>
  </si>
  <si>
    <t>Give forms to Chief Judge</t>
  </si>
  <si>
    <t>Give contestants bios to Toastmasters</t>
  </si>
  <si>
    <t>• Clean up
• Handle financial matters</t>
  </si>
  <si>
    <t>Results of Tally</t>
  </si>
  <si>
    <t>Provides list of winners for Area Governor to announce</t>
  </si>
  <si>
    <t>Envelopes (2) for Results of Tally</t>
  </si>
  <si>
    <t>Flyer/Program</t>
  </si>
  <si>
    <t>For questions, contact Jon Caplan (jon_caplan@yahoo.com)</t>
  </si>
  <si>
    <t xml:space="preserve">To add a participant: </t>
  </si>
  <si>
    <t xml:space="preserve">Note: The steps below require a working knowledge of Excel. </t>
  </si>
  <si>
    <t>To delete a participant:</t>
  </si>
  <si>
    <t>1. Simply delete the row as you normally would. 
    If there is a reference to that participant, you will have to clean up the agenda.
    For information, see the Help topics in that section.</t>
  </si>
  <si>
    <t>1. Insert the row wherever you want.
2. In Column C, type the title, such as "Registration Chair".
3. In Column L, type this: =IF(LEN(D21)&gt;0, D21, C21)
4, In the previous step, change the number (21) to reflect the number of the new row. (It appears three times.)
5. Press ENTER to lock in the change. Then go back to that cell.
6. Click on Insert : Name : Define.
7. Type a title for the participant that can be used on other sheets. Don't use spaces.
    For example, if this is a third Registration person, you might type "Registration3".
8. Click on the OK button.
    Steps 3 - 8 enable the rest of the sheets to say either "John Smith" or "Registration Chair".
    For instructions on how to do this, see below.</t>
  </si>
  <si>
    <t>To refer to a participant on another sheet:</t>
  </si>
  <si>
    <t>Purpose</t>
  </si>
  <si>
    <t>Person Responsible</t>
  </si>
  <si>
    <t>Certificates of appreciation</t>
  </si>
  <si>
    <t>Number needed</t>
  </si>
  <si>
    <t>One per judge</t>
  </si>
  <si>
    <t>Certificate of Eligibility</t>
  </si>
  <si>
    <t>Confirms that contestants meet all eligibility requirements</t>
  </si>
  <si>
    <t>Enables judges to score and vote</t>
  </si>
  <si>
    <t>Certificate of Appreciation</t>
  </si>
  <si>
    <t>Certificate of Participation</t>
  </si>
  <si>
    <t>Recognizes efforts of contestants</t>
  </si>
  <si>
    <t>Recognizes efforts of functionaries</t>
  </si>
  <si>
    <t>One per contestant</t>
  </si>
  <si>
    <t>Outlines contest participants and schedule</t>
  </si>
  <si>
    <t>One per attendee</t>
  </si>
  <si>
    <t>One copy</t>
  </si>
  <si>
    <t>Outlines content of contestant briefing</t>
  </si>
  <si>
    <t>Lists District dignitaries for recognition during contest</t>
  </si>
  <si>
    <t>Contestant Bio</t>
  </si>
  <si>
    <t>Provides TM with questions to ask during interview</t>
  </si>
  <si>
    <t>One per functionary</t>
  </si>
  <si>
    <t>Timed Agenda</t>
  </si>
  <si>
    <t>Outlines what happens and when</t>
  </si>
  <si>
    <t>Informs next level contest of winners</t>
  </si>
  <si>
    <t xml:space="preserve">One per contest </t>
  </si>
  <si>
    <t>Item</t>
  </si>
  <si>
    <t>Two copies</t>
  </si>
  <si>
    <t>Enables registration people to record names of attendees</t>
  </si>
  <si>
    <t>Registration Prepays</t>
  </si>
  <si>
    <t>Tells registration people who has pre-paid and who gets pre-reg rate</t>
  </si>
  <si>
    <t>Registration Sheet</t>
  </si>
  <si>
    <t>Contest Rules</t>
  </si>
  <si>
    <t>Request for Reimbursement</t>
  </si>
  <si>
    <t>Requests reimbursement for contest-related expenses</t>
  </si>
  <si>
    <t>Varies</t>
  </si>
  <si>
    <t>Enables tiebreaking judge to score and vote</t>
  </si>
  <si>
    <t>Enables ballot counters to tally votes</t>
  </si>
  <si>
    <t>Four copies</t>
  </si>
  <si>
    <t>Counter's Tally Sheet</t>
  </si>
  <si>
    <t>Outlines content of Timers briefing</t>
  </si>
  <si>
    <t>Playing cards (to draw for speaking order)</t>
  </si>
  <si>
    <t>Set out food, drinks, utensils</t>
  </si>
  <si>
    <t>Set out raffle prizes</t>
  </si>
  <si>
    <t>Set up flag, lectern</t>
  </si>
  <si>
    <t>Ensure functionaries are present</t>
  </si>
  <si>
    <t>One per TM</t>
  </si>
  <si>
    <t>Set up tables, chairs</t>
  </si>
  <si>
    <t>Get bios, certs of eligibility</t>
  </si>
  <si>
    <t>Conduct Contestant briefing</t>
  </si>
  <si>
    <t>Conduct Judges/Ballot Counters briefing</t>
  </si>
  <si>
    <t>Conduct Timers briefing</t>
  </si>
  <si>
    <t>Give change, registration forms to Registration people.</t>
  </si>
  <si>
    <t>Pens - 2 sharpie, 2 ball point</t>
  </si>
  <si>
    <t>Fill out protocol list</t>
  </si>
  <si>
    <t>Give reimbursement form/receipts to Treasurer or Division Governor</t>
  </si>
  <si>
    <t>Give protocol list to Area Governor</t>
  </si>
  <si>
    <t>Give stopwatches, timing cards to Timers</t>
  </si>
  <si>
    <t>15 ______________________________</t>
  </si>
  <si>
    <t>16 ______________________________</t>
  </si>
  <si>
    <t>17 ______________________________</t>
  </si>
  <si>
    <t>18 ______________________________</t>
  </si>
  <si>
    <t>19 ______________________________</t>
  </si>
  <si>
    <t>20 ______________________________</t>
  </si>
  <si>
    <t>21 ______________________________</t>
  </si>
  <si>
    <t>22 ______________________________</t>
  </si>
  <si>
    <t>23 ______________________________</t>
  </si>
  <si>
    <t>24 ______________________________</t>
  </si>
  <si>
    <t>25 ______________________________</t>
  </si>
  <si>
    <t>26 ______________________________</t>
  </si>
  <si>
    <t xml:space="preserve"> 1  ______________________________</t>
  </si>
  <si>
    <t xml:space="preserve"> 2  ______________________________</t>
  </si>
  <si>
    <t xml:space="preserve"> 3  ______________________________</t>
  </si>
  <si>
    <t xml:space="preserve"> 4  ______________________________</t>
  </si>
  <si>
    <t xml:space="preserve"> 5  ______________________________</t>
  </si>
  <si>
    <t xml:space="preserve"> 6  ______________________________</t>
  </si>
  <si>
    <t xml:space="preserve"> 7  ______________________________</t>
  </si>
  <si>
    <t xml:space="preserve"> 8  ______________________________</t>
  </si>
  <si>
    <t xml:space="preserve"> 9  ______________________________</t>
  </si>
  <si>
    <t>Person</t>
  </si>
  <si>
    <t>Name</t>
  </si>
  <si>
    <t>Time</t>
  </si>
  <si>
    <t>Task</t>
  </si>
  <si>
    <t>Food</t>
  </si>
  <si>
    <t>Food Chair</t>
  </si>
  <si>
    <t>Chief Judge</t>
  </si>
  <si>
    <t>Sergeant-At-Arms</t>
  </si>
  <si>
    <t>Contest Complete</t>
  </si>
  <si>
    <t>Program</t>
  </si>
  <si>
    <t>Certificate</t>
  </si>
  <si>
    <t>Function</t>
  </si>
  <si>
    <t>Comment</t>
  </si>
  <si>
    <t>X</t>
  </si>
  <si>
    <t>District Representative</t>
  </si>
  <si>
    <t>Contest Evaluator</t>
  </si>
  <si>
    <t>Protocol Officer</t>
  </si>
  <si>
    <t>Food Assistant</t>
  </si>
  <si>
    <t>Chief Timer</t>
  </si>
  <si>
    <t>Assistant Timer</t>
  </si>
  <si>
    <t>Chief Ballot Counter</t>
  </si>
  <si>
    <t>Ballot Counter</t>
  </si>
  <si>
    <t>Registration Chair</t>
  </si>
  <si>
    <t>Registration Assistant</t>
  </si>
  <si>
    <t>Set-Up/Clean-Up Team</t>
  </si>
  <si>
    <t>Confirmed</t>
  </si>
  <si>
    <t>Items needed at the contest</t>
  </si>
  <si>
    <t>Completed bio forms</t>
  </si>
  <si>
    <t>Certificates of eligibility</t>
  </si>
  <si>
    <t>Programs</t>
  </si>
  <si>
    <t>Certificates of participation</t>
  </si>
  <si>
    <t>Stopwatches (2)</t>
  </si>
  <si>
    <t>Timing cards (2 sets)</t>
  </si>
  <si>
    <t>Reimbursement forms</t>
  </si>
  <si>
    <t>Receipts (for reimbursement)</t>
  </si>
  <si>
    <t>Drinks</t>
  </si>
  <si>
    <t>Decorations</t>
  </si>
  <si>
    <t>Protocol list</t>
  </si>
  <si>
    <t>Yellow highlighter</t>
  </si>
  <si>
    <t>Contest rules</t>
  </si>
  <si>
    <t>Ballots</t>
  </si>
  <si>
    <t>Contact info for all participants</t>
  </si>
  <si>
    <t>Contestant briefing sheet</t>
  </si>
  <si>
    <t>Registration sheet (including list of comps/prepaid/pre-reg rate)</t>
  </si>
  <si>
    <t>Winner Notification Form</t>
  </si>
  <si>
    <t>Eating utensils, napkins</t>
  </si>
  <si>
    <t>Cleanup supplies (paper towels, etc.)</t>
  </si>
  <si>
    <t>Title Text</t>
  </si>
  <si>
    <t>Contest Chair</t>
  </si>
  <si>
    <t>Timed agenda/script (multiple copies)</t>
  </si>
  <si>
    <t>• Open the Registration table</t>
  </si>
  <si>
    <t>• Check attendees against Protocol list</t>
  </si>
  <si>
    <t>• Give two-minute warning to Call to Attention</t>
  </si>
  <si>
    <t xml:space="preserve">• Announce "Contestants have been briefed; judges have been briefed, timers and ballot counters have been briefed. Let the contest begin!". </t>
  </si>
  <si>
    <t>• Collect the ballots</t>
  </si>
  <si>
    <t>• Two minute warning to reconvene</t>
  </si>
  <si>
    <t>• Check late arrivals against Protocol list</t>
  </si>
  <si>
    <t>Banner</t>
  </si>
  <si>
    <t>Flag</t>
  </si>
  <si>
    <t>Ziploc bags</t>
  </si>
  <si>
    <t>Cue cards</t>
  </si>
  <si>
    <t>Income</t>
  </si>
  <si>
    <t>Total Income</t>
  </si>
  <si>
    <t>Trophies</t>
  </si>
  <si>
    <t>See "Judges" tab for list of judges</t>
  </si>
  <si>
    <t>10 ______________________________</t>
  </si>
  <si>
    <t>11 ______________________________</t>
  </si>
  <si>
    <t>12 ______________________________</t>
  </si>
  <si>
    <t>13 ______________________________</t>
  </si>
  <si>
    <t>14 ______________________________</t>
  </si>
  <si>
    <t>To</t>
  </si>
  <si>
    <t>Date</t>
  </si>
  <si>
    <t>Response</t>
  </si>
  <si>
    <t>Followup</t>
  </si>
  <si>
    <t>Raffle Prizes &amp; Tickets</t>
  </si>
  <si>
    <t>Please note Names are sorted by first name alphabetically</t>
  </si>
  <si>
    <t>Payment</t>
  </si>
  <si>
    <t>Count</t>
  </si>
  <si>
    <t>Verify</t>
  </si>
  <si>
    <t>Cash</t>
  </si>
  <si>
    <t>Check</t>
  </si>
  <si>
    <t>Check #</t>
  </si>
  <si>
    <t>Write in names</t>
  </si>
  <si>
    <t>______________________________</t>
  </si>
  <si>
    <t>Street Address</t>
  </si>
  <si>
    <t>City, State, Zip</t>
  </si>
  <si>
    <t>Item requested</t>
  </si>
  <si>
    <t>Name of individual</t>
  </si>
  <si>
    <t>c/o Company Name</t>
  </si>
  <si>
    <t>B U D G E T</t>
  </si>
  <si>
    <t>A C T U A L</t>
  </si>
  <si>
    <t>INCOME</t>
  </si>
  <si>
    <t>Quantity</t>
  </si>
  <si>
    <t>Total</t>
  </si>
  <si>
    <t>Registration</t>
  </si>
  <si>
    <t xml:space="preserve">     Early Registration with Discount</t>
  </si>
  <si>
    <t xml:space="preserve">     Early Registration without Discount</t>
  </si>
  <si>
    <t xml:space="preserve">     Committee &amp; Contestant Registration</t>
  </si>
  <si>
    <t xml:space="preserve">     Registration at the Door</t>
  </si>
  <si>
    <t>Total Registration</t>
  </si>
  <si>
    <t>Opportunity Drawing Sales</t>
  </si>
  <si>
    <t>Comps</t>
  </si>
  <si>
    <t>free</t>
  </si>
  <si>
    <t xml:space="preserve">   District Representative</t>
  </si>
  <si>
    <t xml:space="preserve">   Lydia Boyd, DTM, PID</t>
  </si>
  <si>
    <t>Other Income (specify)</t>
  </si>
  <si>
    <t>EXPENSES</t>
  </si>
  <si>
    <t>Expense</t>
  </si>
  <si>
    <t>Food and Beverage</t>
  </si>
  <si>
    <t xml:space="preserve">     Main Dishes</t>
  </si>
  <si>
    <t xml:space="preserve">     Beverages</t>
  </si>
  <si>
    <t xml:space="preserve">     Desserts</t>
  </si>
  <si>
    <t xml:space="preserve">     Other Food</t>
  </si>
  <si>
    <t xml:space="preserve">     Paper plates, tableware, etc.</t>
  </si>
  <si>
    <t>Total Food &amp; Beverage</t>
  </si>
  <si>
    <t>Awards &amp; Recognition</t>
  </si>
  <si>
    <t xml:space="preserve">     Trophies for Winners</t>
  </si>
  <si>
    <t xml:space="preserve">     Certificates / holders</t>
  </si>
  <si>
    <t xml:space="preserve">     Gifts</t>
  </si>
  <si>
    <t xml:space="preserve">         Contest Toastmasters</t>
  </si>
  <si>
    <t xml:space="preserve">         Chief Judge</t>
  </si>
  <si>
    <t xml:space="preserve">         Opportunity Drawing Chair</t>
  </si>
  <si>
    <t xml:space="preserve">     Other Recognition</t>
  </si>
  <si>
    <t>Total Awards &amp; Recognition</t>
  </si>
  <si>
    <t>Total Decorations</t>
  </si>
  <si>
    <t>Miscellaneous</t>
  </si>
  <si>
    <t xml:space="preserve">     Contribution for Gift Basket - District</t>
  </si>
  <si>
    <t xml:space="preserve">     Raffle prizes (if any purchased)</t>
  </si>
  <si>
    <t xml:space="preserve">     Photocopies</t>
  </si>
  <si>
    <t xml:space="preserve">     Name tags</t>
  </si>
  <si>
    <t xml:space="preserve">     Postage</t>
  </si>
  <si>
    <t xml:space="preserve">     Room Charge</t>
  </si>
  <si>
    <t>Total Miscellaneous</t>
  </si>
  <si>
    <t>Total Expense</t>
  </si>
  <si>
    <t>Profit / Loss</t>
  </si>
  <si>
    <t>created by Giovanna Dottore</t>
  </si>
  <si>
    <t>revised 2-07 by Tina Tomiyama</t>
  </si>
  <si>
    <r>
      <t>• (after final speech) Ask audience to remain silent until the ballots have been collected.
P</t>
    </r>
    <r>
      <rPr>
        <i/>
        <sz val="10"/>
        <rFont val="Verdana"/>
        <family val="2"/>
      </rPr>
      <t>lease remain silent until our Chief Judge announces all the ballots have been collected.
Judges, once you have completed your ballots, please hold them up so that they can be collected.</t>
    </r>
    <r>
      <rPr>
        <sz val="10"/>
        <rFont val="Verdana"/>
        <family val="2"/>
      </rPr>
      <t xml:space="preserve"> </t>
    </r>
  </si>
  <si>
    <t>Change (small bills) for Registration and Raffle</t>
  </si>
  <si>
    <t>Name tags, markers &amp; pens</t>
  </si>
  <si>
    <t xml:space="preserve">Example: club contributions (4 clubs @25) </t>
  </si>
  <si>
    <t>Cash/Check Reconciliation Form</t>
  </si>
  <si>
    <t>For tracking cash &amp; checks received</t>
  </si>
  <si>
    <t>Cash box, calculator, receipt book &amp; cash reconciliaton form</t>
  </si>
  <si>
    <t xml:space="preserve">• Wait for Chief Judge to announce "Mr/Madam Toastmaster, all ballots have been collected" and then leaves the room along with the Ballot Counters.
• Bring up all contestants and interview one at a time - one minute per interview: 
  * Ask club name and how long in TM
  * Ask one question from bio
  * Thank for participating, give certificate
</t>
  </si>
  <si>
    <r>
      <t xml:space="preserve">• Thank the Toastmaster                                                                                                               • Call up Raffle Chair for announcement
• Announce 10-minute intermission
</t>
    </r>
    <r>
      <rPr>
        <i/>
        <sz val="10"/>
        <rFont val="Verdana"/>
        <family val="2"/>
      </rPr>
      <t>We will now take a 10-minute break. Please return at</t>
    </r>
    <r>
      <rPr>
        <sz val="10"/>
        <rFont val="Verdana"/>
        <family val="2"/>
      </rPr>
      <t xml:space="preserve"> [desired time].</t>
    </r>
  </si>
  <si>
    <t xml:space="preserve">• Introduce first contestant
(Speaker name - Speech name - Speech name - Speaker name;
e.g. "John Smith - My Left Foot - My Left Foot - John Smith")
• After speech announce one minute of silence
• Continue same way with other contestants
</t>
  </si>
  <si>
    <t>Tall Tales</t>
  </si>
  <si>
    <t>International</t>
  </si>
  <si>
    <t>Tall Tales Contestant 1</t>
  </si>
  <si>
    <t>Tall Tales Contestant 2</t>
  </si>
  <si>
    <t>Tall Tales Contestant 3</t>
  </si>
  <si>
    <t>Tall Tales Contestant 4</t>
  </si>
  <si>
    <t>Tall Tales Contestant 5</t>
  </si>
  <si>
    <t>Tall Tales Contestant 6</t>
  </si>
  <si>
    <t>International Speech Contestant 1</t>
  </si>
  <si>
    <t>International Speech Contestant 2</t>
  </si>
  <si>
    <t>International Speech Contestant 3</t>
  </si>
  <si>
    <t>International Speech Contestant 4</t>
  </si>
  <si>
    <t>International Speech Contestant 5</t>
  </si>
  <si>
    <t>International Speech Contestant 6</t>
  </si>
  <si>
    <t>Tall Tales TM</t>
  </si>
  <si>
    <t>International Speech TM</t>
  </si>
  <si>
    <t>Publicity Chair</t>
  </si>
  <si>
    <t>Hospitality Chair</t>
  </si>
  <si>
    <t>Hospitality Assistant</t>
  </si>
  <si>
    <r>
      <t>Explanation:</t>
    </r>
    <r>
      <rPr>
        <sz val="10"/>
        <rFont val="Verdana"/>
        <family val="2"/>
      </rPr>
      <t xml:space="preserve"> The following is an agenda and suggested script for the Area Tall Tales and International Speech contests.  Its purpose is twofold: 1. To ensure that contest rules such as speaker introductions and timing are adhered to and 2. To provide basic guidelines for functionaries, such as Toastmasters, who are performing the role for the first time and would like some guidance in developing the text of their remarks.  The script text is in italics and is merely a guideline. As long as you provide the basic information, feel free to change the wording any way that you see fit.</t>
    </r>
  </si>
  <si>
    <r>
      <t xml:space="preserve">• Deliver opening remarks
• Explain contest purpose and instructions
• Give speaking order
• Introduce Chief Judge 
</t>
    </r>
    <r>
      <rPr>
        <i/>
        <sz val="10"/>
        <rFont val="Verdana"/>
        <family val="2"/>
      </rPr>
      <t xml:space="preserve">Thank you. Before we begin, I will explain the purpose of the International Speech Contest.
The purpose of the International Speech Contest is: 
A. To provide an opportunity for speakers to improve their speaking abilities and to recognize the best as encouragement to all.
B. To provide an opportunity to learn by observing the more proficient speakers who have benefited from their Toastmasters training.                                                                                                            </t>
    </r>
  </si>
  <si>
    <t>• Brief Tall Tales contestants on the rules
• Review pronunciation of names
• Draw for speaking order
• Collect bios and eligibility forms
(Toastmaster performs these duties; Chief Judge just observes)</t>
  </si>
  <si>
    <t>• Brief International Speech contestants on the rules
• Review pronunciation of names
• Draw for speaking order
• Collect bios and eligibility forms
(Toastmaster performs these duties; Chief Judge just observes)</t>
  </si>
  <si>
    <t xml:space="preserve">• Introduce first contestant
(Speaker name - Speech name - Speech name - Speaker name;                                                                       e.g. "John Smith - My Left Foot - My Left Foot - John Smith")                                                                   
• After speech announce one minute of silence
• Continue same way with other contestants
</t>
  </si>
  <si>
    <r>
      <t xml:space="preserve">• Deliver opening remarks
• Introduce pledge [optional] and opening thought
</t>
    </r>
    <r>
      <rPr>
        <i/>
        <sz val="10"/>
        <rFont val="Verdana"/>
        <family val="2"/>
      </rPr>
      <t>Good morning/afternoon/evening. Thank you all for coming. We will now continue with the pledge of allegiance and the opening thought. Please help me welcome_______________</t>
    </r>
  </si>
  <si>
    <r>
      <t xml:space="preserve">• Introduce Tall Tales Toastmaster
[Read intro]                                                                                                                </t>
    </r>
    <r>
      <rPr>
        <i/>
        <sz val="10"/>
        <rFont val="Verdana"/>
        <family val="2"/>
      </rPr>
      <t>Please welcome the Toastmaster for the Tall Tales Contest</t>
    </r>
    <r>
      <rPr>
        <sz val="10"/>
        <rFont val="Verdana"/>
        <family val="2"/>
      </rPr>
      <t xml:space="preserve"> ______________________</t>
    </r>
  </si>
  <si>
    <r>
      <t xml:space="preserve">• Deliver opening remarks
• Explain contest purpose and instructions
• Give speaking order
• Introduce Chief Judge 
</t>
    </r>
    <r>
      <rPr>
        <i/>
        <sz val="10"/>
        <rFont val="Verdana"/>
        <family val="2"/>
      </rPr>
      <t xml:space="preserve">Thank you. First, a bit of background information for the benefit of our guests and new members. Today's winners will represent Area ___ at the Divison contest, which will take place on __________________. Today's second place winners will be the alternates and will represent our Area if the 1st Place winner cannot attend.
The purpose of the Tall Tales Contest is:                                                                        A. To provide an opportunity for speakers to improve their speaking abilities.
B. To provide an opportunity to learn by observing the more proficient speakers who have benefited from their Toastmasters training.                                                                                                                                         C. To provide participants with the opportunity to create an original, highly improbable, humorous tale.
</t>
    </r>
  </si>
  <si>
    <r>
      <t xml:space="preserve">• Introduce any late-arriving dignitaries
• Introduce International Speech Toastmaster
[Read intro]                                                                                                                </t>
    </r>
    <r>
      <rPr>
        <i/>
        <sz val="10"/>
        <rFont val="Verdana"/>
        <family val="2"/>
      </rPr>
      <t>Please welcome the Toastmaster for the International Speech Contest</t>
    </r>
    <r>
      <rPr>
        <sz val="10"/>
        <rFont val="Verdana"/>
        <family val="2"/>
      </rPr>
      <t xml:space="preserve"> ______________________</t>
    </r>
  </si>
  <si>
    <t>Link to the Contest Documents tab on the District One website</t>
  </si>
  <si>
    <t>Contest Documents</t>
  </si>
  <si>
    <t>Functionary Chairs</t>
  </si>
  <si>
    <t>Area Director</t>
  </si>
  <si>
    <t>Division Director</t>
  </si>
  <si>
    <t>• Summon audience and make annoucements                              A couple of quick announcements before we begin:  First, please silence all electronic devices.  Second, the restrooms are located [...].
• Introduce Area Director.
Welcome fellow Toastmasters and honored guests to the Area __ Tall Tales and International Speech Contest. Please join me in welcoming our Area Director____________________</t>
  </si>
  <si>
    <t>• [Optional] Lead audience in pledge of allegiance
• Give opening thought
• Return control to Area Director</t>
  </si>
  <si>
    <t xml:space="preserve">• Deliver closing remarks
• Return control to Area Director
</t>
  </si>
  <si>
    <t>• Summon audience, repeat reminder about electronic devices                                                                                                                                                                                                                                                             • Introduce Area Director.
Please welcome back our Area Director_________________</t>
  </si>
  <si>
    <t>• Thank the Toastmaster
• Call up Division Director to make announcements
• Call up District Representative to make announcements</t>
  </si>
  <si>
    <t xml:space="preserve">• Call up Division Director to help present trophies
• Tall Tales contest - Area Director reads the names of the winners while Division Director gives trophy to the winner.
• International Speech contest - Area Director reads the names of the winners while Division Director gives trophy to winner.
• Thank everyone for attending
• Give away food
• Adjourn contest </t>
  </si>
  <si>
    <t xml:space="preserve">   Contest Evaluator</t>
  </si>
  <si>
    <t>Instructions to Timers - International</t>
  </si>
  <si>
    <t>Instructions to Timers - Tall Tales</t>
  </si>
  <si>
    <t>One Copy</t>
  </si>
  <si>
    <t>Timer's Record Sheet</t>
  </si>
  <si>
    <t>Records the Contestant Timing</t>
  </si>
  <si>
    <t>One Copy per Contest</t>
  </si>
  <si>
    <t>Provides tips for serving as a toastmaster and opening comments</t>
  </si>
  <si>
    <t>xx/xx/2017</t>
  </si>
  <si>
    <t>Updated 2/3/2017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</si>
</sst>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h:mm\ AM/PM;@"/>
    <numFmt numFmtId="170" formatCode="mm:ss.0;@"/>
    <numFmt numFmtId="171" formatCode="h:mm;@"/>
    <numFmt numFmtId="172" formatCode="[h]:mm:ss;@"/>
    <numFmt numFmtId="173" formatCode="[$-409]dddd\,\ mmmm\ dd\,\ yyyy"/>
    <numFmt numFmtId="174" formatCode="[$-F800]dddd\,\ mmmm\ dd\,\ yyyy"/>
    <numFmt numFmtId="175" formatCode="_(&quot;$&quot;* #,##0_);_(&quot;$&quot;* \(#,##0\);_(&quot;$&quot;* &quot;-&quot;??_);_(@_)"/>
    <numFmt numFmtId="176" formatCode="&quot;$&quot;#,##0.00"/>
  </numFmts>
  <fonts count="64">
    <font>
      <sz val="10"/>
      <name val="Arial"/>
      <family val="0"/>
    </font>
    <font>
      <b/>
      <sz val="10"/>
      <name val="Arial"/>
      <family val="2"/>
    </font>
    <font>
      <b/>
      <sz val="12"/>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12"/>
      <name val="Arial"/>
      <family val="2"/>
    </font>
    <font>
      <b/>
      <sz val="14"/>
      <name val="Arial"/>
      <family val="2"/>
    </font>
    <font>
      <b/>
      <sz val="12"/>
      <name val="Verdana"/>
      <family val="2"/>
    </font>
    <font>
      <sz val="10"/>
      <name val="Verdana"/>
      <family val="2"/>
    </font>
    <font>
      <b/>
      <sz val="10"/>
      <name val="Verdana"/>
      <family val="2"/>
    </font>
    <font>
      <sz val="12"/>
      <name val="Verdana"/>
      <family val="2"/>
    </font>
    <font>
      <i/>
      <sz val="10"/>
      <name val="Verdana"/>
      <family val="2"/>
    </font>
    <font>
      <sz val="9"/>
      <name val="Verdana"/>
      <family val="2"/>
    </font>
    <font>
      <sz val="8"/>
      <name val="Arial"/>
      <family val="2"/>
    </font>
    <font>
      <sz val="10"/>
      <color indexed="22"/>
      <name val="Arial"/>
      <family val="2"/>
    </font>
    <font>
      <b/>
      <sz val="9"/>
      <name val="Arial"/>
      <family val="2"/>
    </font>
    <font>
      <b/>
      <sz val="11"/>
      <name val="Arial"/>
      <family val="2"/>
    </font>
    <font>
      <sz val="11"/>
      <name val="Arial"/>
      <family val="2"/>
    </font>
    <font>
      <sz val="10"/>
      <color indexed="10"/>
      <name val="Arial"/>
      <family val="2"/>
    </font>
    <font>
      <sz val="14"/>
      <name val="Arial"/>
      <family val="2"/>
    </font>
    <font>
      <sz val="9"/>
      <name val="Arial Narrow"/>
      <family val="2"/>
    </font>
    <font>
      <b/>
      <sz val="11"/>
      <color indexed="8"/>
      <name val="Arial"/>
      <family val="2"/>
    </font>
    <font>
      <sz val="10"/>
      <name val="Arial Narrow"/>
      <family val="2"/>
    </font>
    <font>
      <b/>
      <sz val="13"/>
      <color indexed="4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3"/>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Arial"/>
      <family val="2"/>
    </font>
    <font>
      <u val="single"/>
      <sz val="10"/>
      <color rgb="FF0000CC"/>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medium"/>
      <top style="medium"/>
      <bottom style="medium"/>
    </border>
    <border>
      <left style="thin">
        <color indexed="22"/>
      </left>
      <right>
        <color indexed="63"/>
      </right>
      <top>
        <color indexed="63"/>
      </top>
      <bottom style="thin">
        <color indexed="22"/>
      </bottom>
    </border>
    <border>
      <left style="thin">
        <color indexed="9"/>
      </left>
      <right style="thin">
        <color indexed="9"/>
      </right>
      <top>
        <color indexed="63"/>
      </top>
      <bottom style="thin">
        <color indexed="22"/>
      </bottom>
    </border>
    <border>
      <left style="thin">
        <color indexed="22"/>
      </left>
      <right style="thin">
        <color indexed="9"/>
      </right>
      <top>
        <color indexed="63"/>
      </top>
      <bottom style="thin">
        <color indexed="2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22"/>
      </top>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2">
    <xf numFmtId="0" fontId="0" fillId="0" borderId="0" xfId="0" applyAlignment="1">
      <alignment/>
    </xf>
    <xf numFmtId="15" fontId="2" fillId="0" borderId="0" xfId="0" applyNumberFormat="1" applyFont="1" applyAlignment="1">
      <alignment horizontal="center"/>
    </xf>
    <xf numFmtId="171" fontId="2" fillId="0" borderId="0" xfId="0" applyNumberFormat="1" applyFont="1" applyAlignment="1">
      <alignment horizontal="left"/>
    </xf>
    <xf numFmtId="0" fontId="2" fillId="0" borderId="0" xfId="0" applyFont="1" applyAlignment="1">
      <alignment/>
    </xf>
    <xf numFmtId="0" fontId="1" fillId="0" borderId="0" xfId="0" applyFont="1" applyAlignment="1">
      <alignment textRotation="90"/>
    </xf>
    <xf numFmtId="0" fontId="1" fillId="0" borderId="0" xfId="0" applyFont="1" applyAlignment="1">
      <alignment/>
    </xf>
    <xf numFmtId="0" fontId="0" fillId="0" borderId="0" xfId="0" applyAlignment="1">
      <alignment vertical="top" wrapText="1"/>
    </xf>
    <xf numFmtId="0" fontId="0" fillId="0" borderId="0" xfId="0" applyFont="1" applyAlignment="1">
      <alignment textRotation="90"/>
    </xf>
    <xf numFmtId="0" fontId="0" fillId="0" borderId="0" xfId="0" applyFont="1" applyAlignment="1">
      <alignment/>
    </xf>
    <xf numFmtId="14" fontId="0" fillId="0" borderId="0" xfId="0" applyNumberFormat="1" applyAlignment="1">
      <alignment/>
    </xf>
    <xf numFmtId="14" fontId="0" fillId="0" borderId="0" xfId="0" applyNumberFormat="1" applyFont="1" applyAlignment="1">
      <alignment/>
    </xf>
    <xf numFmtId="0" fontId="5" fillId="0" borderId="0" xfId="53" applyAlignment="1" applyProtection="1">
      <alignment/>
      <protection/>
    </xf>
    <xf numFmtId="0" fontId="0" fillId="0" borderId="0" xfId="0" applyNumberFormat="1" applyAlignment="1">
      <alignment/>
    </xf>
    <xf numFmtId="0" fontId="8" fillId="0" borderId="0" xfId="0" applyFont="1" applyAlignment="1">
      <alignment horizontal="center"/>
    </xf>
    <xf numFmtId="0" fontId="2" fillId="0" borderId="0" xfId="0" applyFont="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horizontal="left"/>
    </xf>
    <xf numFmtId="15" fontId="10" fillId="0" borderId="0" xfId="0" applyNumberFormat="1" applyFont="1" applyAlignment="1">
      <alignment horizontal="center"/>
    </xf>
    <xf numFmtId="0" fontId="9" fillId="0" borderId="0" xfId="0" applyFont="1" applyAlignment="1">
      <alignment/>
    </xf>
    <xf numFmtId="0" fontId="10" fillId="0" borderId="0" xfId="0" applyFont="1" applyAlignment="1">
      <alignment vertical="top" wrapText="1"/>
    </xf>
    <xf numFmtId="0" fontId="10" fillId="0" borderId="0" xfId="0" applyFont="1" applyAlignment="1">
      <alignment/>
    </xf>
    <xf numFmtId="15" fontId="10" fillId="0" borderId="0" xfId="0" applyNumberFormat="1" applyFont="1" applyAlignment="1">
      <alignment horizontal="left" wrapText="1"/>
    </xf>
    <xf numFmtId="0" fontId="12" fillId="0" borderId="0" xfId="0" applyFont="1" applyAlignment="1">
      <alignment/>
    </xf>
    <xf numFmtId="0" fontId="10" fillId="0" borderId="0" xfId="0" applyFont="1" applyAlignment="1">
      <alignment horizontal="center"/>
    </xf>
    <xf numFmtId="171" fontId="10" fillId="0" borderId="0" xfId="0" applyNumberFormat="1" applyFont="1" applyAlignment="1">
      <alignment horizontal="left"/>
    </xf>
    <xf numFmtId="0" fontId="11" fillId="0" borderId="0" xfId="0" applyFont="1" applyAlignment="1">
      <alignment/>
    </xf>
    <xf numFmtId="0" fontId="9" fillId="33" borderId="10" xfId="0" applyFont="1" applyFill="1" applyBorder="1" applyAlignment="1">
      <alignment horizontal="center"/>
    </xf>
    <xf numFmtId="171" fontId="9" fillId="33" borderId="10" xfId="0" applyNumberFormat="1" applyFont="1" applyFill="1" applyBorder="1" applyAlignment="1">
      <alignment horizontal="left"/>
    </xf>
    <xf numFmtId="0" fontId="9" fillId="33" borderId="10" xfId="0" applyFont="1" applyFill="1" applyBorder="1" applyAlignment="1">
      <alignment/>
    </xf>
    <xf numFmtId="169" fontId="10" fillId="0" borderId="10" xfId="0" applyNumberFormat="1" applyFont="1" applyBorder="1" applyAlignment="1">
      <alignment horizontal="center" vertical="top"/>
    </xf>
    <xf numFmtId="171" fontId="10" fillId="0" borderId="10" xfId="0" applyNumberFormat="1" applyFont="1" applyBorder="1" applyAlignment="1">
      <alignment horizontal="left" vertical="top"/>
    </xf>
    <xf numFmtId="0" fontId="11" fillId="0" borderId="10" xfId="0" applyFont="1" applyFill="1" applyBorder="1" applyAlignment="1">
      <alignment vertical="top" wrapText="1"/>
    </xf>
    <xf numFmtId="0" fontId="10" fillId="0" borderId="10" xfId="0" applyFont="1" applyFill="1" applyBorder="1" applyAlignment="1">
      <alignment vertical="top" wrapText="1"/>
    </xf>
    <xf numFmtId="0" fontId="11" fillId="0" borderId="10" xfId="0" applyFont="1" applyBorder="1" applyAlignment="1">
      <alignment vertical="top" wrapText="1"/>
    </xf>
    <xf numFmtId="0" fontId="10" fillId="0" borderId="10" xfId="0" applyFont="1" applyBorder="1" applyAlignment="1">
      <alignment vertical="top" wrapText="1"/>
    </xf>
    <xf numFmtId="0" fontId="12" fillId="0" borderId="0" xfId="0" applyFont="1" applyAlignment="1">
      <alignment wrapText="1"/>
    </xf>
    <xf numFmtId="0" fontId="10" fillId="0" borderId="0" xfId="0" applyFont="1" applyAlignment="1">
      <alignment wrapText="1"/>
    </xf>
    <xf numFmtId="169" fontId="10" fillId="0" borderId="11" xfId="0" applyNumberFormat="1" applyFont="1" applyBorder="1" applyAlignment="1">
      <alignment horizontal="center" vertical="top"/>
    </xf>
    <xf numFmtId="171" fontId="10" fillId="0" borderId="11" xfId="0" applyNumberFormat="1" applyFont="1" applyBorder="1" applyAlignment="1">
      <alignment horizontal="left" vertical="top"/>
    </xf>
    <xf numFmtId="0" fontId="11" fillId="0" borderId="11" xfId="0" applyFont="1" applyBorder="1" applyAlignment="1">
      <alignment vertical="top" wrapText="1"/>
    </xf>
    <xf numFmtId="0" fontId="10" fillId="0" borderId="11" xfId="0" applyFont="1" applyFill="1" applyBorder="1" applyAlignment="1">
      <alignment vertical="top" wrapText="1"/>
    </xf>
    <xf numFmtId="169" fontId="10" fillId="0" borderId="12" xfId="0" applyNumberFormat="1" applyFont="1" applyBorder="1" applyAlignment="1">
      <alignment horizontal="center" vertical="top"/>
    </xf>
    <xf numFmtId="171" fontId="10" fillId="0" borderId="12" xfId="0" applyNumberFormat="1" applyFont="1" applyBorder="1" applyAlignment="1">
      <alignment horizontal="left" vertical="top"/>
    </xf>
    <xf numFmtId="0" fontId="11" fillId="0" borderId="12" xfId="0" applyFont="1" applyBorder="1" applyAlignment="1">
      <alignment vertical="top" wrapText="1"/>
    </xf>
    <xf numFmtId="0" fontId="13" fillId="0" borderId="12" xfId="0" applyFont="1" applyFill="1" applyBorder="1" applyAlignment="1">
      <alignment vertical="top" wrapText="1"/>
    </xf>
    <xf numFmtId="169" fontId="10" fillId="0" borderId="0" xfId="0" applyNumberFormat="1" applyFont="1" applyAlignment="1">
      <alignment horizontal="center" vertical="top"/>
    </xf>
    <xf numFmtId="171" fontId="10" fillId="0" borderId="0" xfId="0" applyNumberFormat="1" applyFont="1" applyAlignment="1">
      <alignment horizontal="left" vertical="top"/>
    </xf>
    <xf numFmtId="0" fontId="0" fillId="0" borderId="0" xfId="0" applyAlignment="1">
      <alignment wrapText="1"/>
    </xf>
    <xf numFmtId="0" fontId="1" fillId="0" borderId="0" xfId="0" applyFont="1" applyAlignment="1">
      <alignment wrapText="1"/>
    </xf>
    <xf numFmtId="0" fontId="0"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14" fillId="0" borderId="0" xfId="0" applyFont="1" applyAlignment="1">
      <alignment wrapText="1"/>
    </xf>
    <xf numFmtId="0" fontId="11" fillId="0" borderId="0" xfId="0" applyFont="1" applyAlignment="1">
      <alignment wrapText="1"/>
    </xf>
    <xf numFmtId="0" fontId="5" fillId="0" borderId="0" xfId="53" applyAlignment="1" applyProtection="1">
      <alignment wrapText="1"/>
      <protection/>
    </xf>
    <xf numFmtId="0" fontId="8" fillId="0" borderId="0" xfId="0" applyFont="1" applyAlignment="1">
      <alignment horizontal="center" wrapText="1"/>
    </xf>
    <xf numFmtId="0" fontId="0" fillId="33" borderId="0" xfId="0" applyFill="1" applyAlignment="1">
      <alignment wrapText="1"/>
    </xf>
    <xf numFmtId="0" fontId="16" fillId="0" borderId="0" xfId="0" applyFont="1" applyFill="1" applyAlignment="1">
      <alignment wrapText="1"/>
    </xf>
    <xf numFmtId="0" fontId="1" fillId="33" borderId="0" xfId="0" applyFont="1" applyFill="1" applyAlignment="1">
      <alignment wrapText="1"/>
    </xf>
    <xf numFmtId="0" fontId="0" fillId="0" borderId="13" xfId="0" applyBorder="1" applyAlignment="1">
      <alignment/>
    </xf>
    <xf numFmtId="0" fontId="0" fillId="0" borderId="0" xfId="0" applyAlignment="1">
      <alignment vertical="top"/>
    </xf>
    <xf numFmtId="0" fontId="1" fillId="0" borderId="10" xfId="0" applyFont="1" applyBorder="1" applyAlignment="1">
      <alignment vertical="top"/>
    </xf>
    <xf numFmtId="0" fontId="1" fillId="0" borderId="10" xfId="0" applyFont="1" applyBorder="1" applyAlignment="1">
      <alignment wrapText="1"/>
    </xf>
    <xf numFmtId="0" fontId="1" fillId="0" borderId="10" xfId="0" applyFont="1" applyBorder="1" applyAlignment="1">
      <alignment/>
    </xf>
    <xf numFmtId="0" fontId="0" fillId="0" borderId="10" xfId="0" applyBorder="1" applyAlignment="1">
      <alignment vertical="top"/>
    </xf>
    <xf numFmtId="0" fontId="0" fillId="0" borderId="10" xfId="0" applyBorder="1" applyAlignment="1">
      <alignment wrapText="1"/>
    </xf>
    <xf numFmtId="0" fontId="0" fillId="0" borderId="10" xfId="0" applyBorder="1" applyAlignment="1">
      <alignment/>
    </xf>
    <xf numFmtId="0" fontId="5" fillId="0" borderId="10" xfId="53" applyBorder="1" applyAlignment="1" applyProtection="1">
      <alignment vertical="top"/>
      <protection/>
    </xf>
    <xf numFmtId="0" fontId="0" fillId="0" borderId="10" xfId="0" applyFont="1" applyBorder="1" applyAlignment="1">
      <alignment wrapText="1"/>
    </xf>
    <xf numFmtId="0" fontId="8" fillId="0" borderId="10" xfId="0" applyFont="1" applyBorder="1" applyAlignment="1">
      <alignment horizontal="center"/>
    </xf>
    <xf numFmtId="0" fontId="0" fillId="0" borderId="10" xfId="0" applyFont="1" applyBorder="1" applyAlignment="1">
      <alignment/>
    </xf>
    <xf numFmtId="0" fontId="17" fillId="0" borderId="10" xfId="0" applyFont="1" applyBorder="1" applyAlignment="1" quotePrefix="1">
      <alignment horizontal="center"/>
    </xf>
    <xf numFmtId="0" fontId="0" fillId="0" borderId="0" xfId="0" applyFont="1" applyAlignment="1">
      <alignment/>
    </xf>
    <xf numFmtId="0" fontId="1" fillId="0" borderId="14" xfId="0" applyFont="1" applyBorder="1" applyAlignment="1">
      <alignment/>
    </xf>
    <xf numFmtId="14" fontId="1" fillId="0" borderId="14" xfId="0" applyNumberFormat="1" applyFont="1" applyBorder="1" applyAlignment="1">
      <alignment horizontal="center"/>
    </xf>
    <xf numFmtId="14" fontId="0" fillId="0" borderId="0" xfId="0" applyNumberFormat="1" applyFont="1" applyAlignment="1">
      <alignment horizontal="center"/>
    </xf>
    <xf numFmtId="0" fontId="18" fillId="0" borderId="0" xfId="0" applyFont="1" applyBorder="1" applyAlignment="1">
      <alignment horizontal="center"/>
    </xf>
    <xf numFmtId="0" fontId="0" fillId="0" borderId="0" xfId="0" applyAlignment="1">
      <alignment horizontal="right"/>
    </xf>
    <xf numFmtId="0" fontId="18" fillId="0" borderId="0" xfId="0" applyFont="1" applyAlignment="1">
      <alignment horizontal="center"/>
    </xf>
    <xf numFmtId="0" fontId="18" fillId="0" borderId="0" xfId="0" applyNumberFormat="1" applyFont="1" applyAlignment="1">
      <alignment horizontal="center"/>
    </xf>
    <xf numFmtId="0" fontId="7" fillId="0" borderId="0" xfId="0" applyFont="1" applyFill="1" applyBorder="1" applyAlignment="1">
      <alignment/>
    </xf>
    <xf numFmtId="0" fontId="7" fillId="0" borderId="0" xfId="0" applyFont="1" applyBorder="1" applyAlignment="1">
      <alignment/>
    </xf>
    <xf numFmtId="14" fontId="7" fillId="0" borderId="0" xfId="0" applyNumberFormat="1" applyFont="1" applyFill="1" applyBorder="1" applyAlignment="1">
      <alignment/>
    </xf>
    <xf numFmtId="0" fontId="7" fillId="0" borderId="0" xfId="0" applyFont="1" applyFill="1" applyAlignment="1">
      <alignment/>
    </xf>
    <xf numFmtId="0" fontId="0" fillId="0" borderId="0" xfId="0" applyNumberFormat="1" applyFill="1" applyAlignment="1">
      <alignment horizontal="center"/>
    </xf>
    <xf numFmtId="0" fontId="0" fillId="0" borderId="0" xfId="0" applyNumberFormat="1" applyFill="1" applyAlignment="1">
      <alignment/>
    </xf>
    <xf numFmtId="0" fontId="0" fillId="0" borderId="0" xfId="0" applyFill="1" applyAlignment="1">
      <alignment/>
    </xf>
    <xf numFmtId="2" fontId="7" fillId="0" borderId="0" xfId="0" applyNumberFormat="1" applyFont="1" applyFill="1" applyAlignment="1">
      <alignment/>
    </xf>
    <xf numFmtId="2" fontId="19" fillId="0" borderId="0" xfId="0" applyNumberFormat="1" applyFont="1" applyFill="1" applyAlignment="1">
      <alignment horizontal="center"/>
    </xf>
    <xf numFmtId="0" fontId="21" fillId="0" borderId="0" xfId="0" applyFont="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34" borderId="0" xfId="0" applyFill="1" applyAlignment="1">
      <alignment vertical="center"/>
    </xf>
    <xf numFmtId="0" fontId="18" fillId="34" borderId="0" xfId="0" applyFont="1" applyFill="1" applyBorder="1" applyAlignment="1">
      <alignment vertical="center"/>
    </xf>
    <xf numFmtId="0" fontId="22" fillId="34" borderId="15" xfId="0" applyNumberFormat="1" applyFont="1" applyFill="1" applyBorder="1" applyAlignment="1">
      <alignment horizontal="center" vertical="center"/>
    </xf>
    <xf numFmtId="176" fontId="19" fillId="34" borderId="15" xfId="0" applyNumberFormat="1" applyFont="1" applyFill="1" applyBorder="1" applyAlignment="1">
      <alignment horizontal="center" vertical="center"/>
    </xf>
    <xf numFmtId="0" fontId="19" fillId="34" borderId="0" xfId="0" applyFont="1" applyFill="1" applyBorder="1" applyAlignment="1">
      <alignment vertical="center"/>
    </xf>
    <xf numFmtId="0" fontId="19" fillId="34" borderId="16" xfId="0" applyNumberFormat="1" applyFont="1" applyFill="1" applyBorder="1" applyAlignment="1">
      <alignment horizontal="center" vertical="center"/>
    </xf>
    <xf numFmtId="176" fontId="19" fillId="34" borderId="16" xfId="0" applyNumberFormat="1" applyFont="1" applyFill="1" applyBorder="1" applyAlignment="1">
      <alignment horizontal="center" vertical="center"/>
    </xf>
    <xf numFmtId="0" fontId="0" fillId="34" borderId="0" xfId="0" applyFill="1" applyBorder="1" applyAlignment="1">
      <alignment vertical="center"/>
    </xf>
    <xf numFmtId="0" fontId="19" fillId="34" borderId="0" xfId="0" applyNumberFormat="1" applyFont="1" applyFill="1" applyBorder="1" applyAlignment="1">
      <alignment horizontal="center" vertical="center"/>
    </xf>
    <xf numFmtId="176" fontId="19" fillId="34" borderId="0" xfId="0" applyNumberFormat="1" applyFont="1" applyFill="1" applyBorder="1" applyAlignment="1">
      <alignment horizontal="center" vertical="center"/>
    </xf>
    <xf numFmtId="0" fontId="19" fillId="34" borderId="17" xfId="0" applyFont="1" applyFill="1" applyBorder="1" applyAlignment="1">
      <alignment vertical="center"/>
    </xf>
    <xf numFmtId="0" fontId="19" fillId="34" borderId="17" xfId="0" applyNumberFormat="1" applyFont="1" applyFill="1" applyBorder="1" applyAlignment="1">
      <alignment horizontal="center" vertical="center"/>
    </xf>
    <xf numFmtId="43" fontId="19" fillId="34" borderId="17" xfId="0" applyNumberFormat="1" applyFont="1" applyFill="1" applyBorder="1" applyAlignment="1">
      <alignment horizontal="center" vertical="center"/>
    </xf>
    <xf numFmtId="43" fontId="0" fillId="34" borderId="0" xfId="0" applyNumberFormat="1" applyFill="1" applyAlignment="1">
      <alignment vertical="center"/>
    </xf>
    <xf numFmtId="0" fontId="19" fillId="34" borderId="18" xfId="0" applyNumberFormat="1" applyFont="1" applyFill="1" applyBorder="1" applyAlignment="1">
      <alignment horizontal="center" vertical="center"/>
    </xf>
    <xf numFmtId="43" fontId="19" fillId="34" borderId="18" xfId="0" applyNumberFormat="1" applyFont="1" applyFill="1" applyBorder="1" applyAlignment="1">
      <alignment horizontal="center" vertical="center"/>
    </xf>
    <xf numFmtId="0" fontId="18" fillId="34" borderId="0" xfId="0" applyFont="1" applyFill="1" applyBorder="1" applyAlignment="1">
      <alignment horizontal="right" vertical="center"/>
    </xf>
    <xf numFmtId="43" fontId="18" fillId="34" borderId="10" xfId="0" applyNumberFormat="1" applyFont="1" applyFill="1" applyBorder="1" applyAlignment="1">
      <alignment horizontal="center" vertical="center"/>
    </xf>
    <xf numFmtId="43" fontId="18" fillId="34" borderId="10" xfId="0" applyNumberFormat="1" applyFont="1" applyFill="1" applyBorder="1" applyAlignment="1">
      <alignment horizontal="left" vertical="center"/>
    </xf>
    <xf numFmtId="43" fontId="19" fillId="34" borderId="0" xfId="0" applyNumberFormat="1" applyFont="1" applyFill="1" applyBorder="1" applyAlignment="1">
      <alignment horizontal="center" vertical="center"/>
    </xf>
    <xf numFmtId="0" fontId="18" fillId="34" borderId="0" xfId="0" applyNumberFormat="1" applyFont="1" applyFill="1" applyBorder="1" applyAlignment="1">
      <alignment horizontal="right" vertical="center"/>
    </xf>
    <xf numFmtId="43" fontId="18" fillId="34" borderId="0" xfId="0" applyNumberFormat="1" applyFont="1" applyFill="1" applyBorder="1" applyAlignment="1">
      <alignment horizontal="right" vertical="center"/>
    </xf>
    <xf numFmtId="0" fontId="19" fillId="34" borderId="19" xfId="0" applyFont="1" applyFill="1" applyBorder="1" applyAlignment="1">
      <alignment vertical="center"/>
    </xf>
    <xf numFmtId="0" fontId="0" fillId="0" borderId="0" xfId="0" applyNumberFormat="1" applyBorder="1" applyAlignment="1">
      <alignment vertical="center"/>
    </xf>
    <xf numFmtId="0" fontId="0" fillId="0" borderId="0" xfId="0" applyAlignment="1">
      <alignment vertical="center"/>
    </xf>
    <xf numFmtId="0" fontId="19" fillId="34" borderId="20" xfId="0" applyFont="1" applyFill="1" applyBorder="1" applyAlignment="1">
      <alignment vertical="center"/>
    </xf>
    <xf numFmtId="0" fontId="19" fillId="34" borderId="20" xfId="0" applyNumberFormat="1" applyFont="1" applyFill="1" applyBorder="1" applyAlignment="1">
      <alignment horizontal="center" vertical="center"/>
    </xf>
    <xf numFmtId="43" fontId="19" fillId="34" borderId="20" xfId="0" applyNumberFormat="1" applyFont="1" applyFill="1" applyBorder="1" applyAlignment="1">
      <alignment horizontal="center" vertical="center"/>
    </xf>
    <xf numFmtId="43" fontId="19" fillId="34" borderId="10" xfId="0" applyNumberFormat="1" applyFont="1" applyFill="1" applyBorder="1" applyAlignment="1">
      <alignment horizontal="center" vertical="center"/>
    </xf>
    <xf numFmtId="43" fontId="19" fillId="34" borderId="20" xfId="0" applyNumberFormat="1" applyFont="1" applyFill="1" applyBorder="1" applyAlignment="1">
      <alignment horizontal="right" vertical="center"/>
    </xf>
    <xf numFmtId="43" fontId="23" fillId="35" borderId="21" xfId="0" applyNumberFormat="1" applyFont="1" applyFill="1" applyBorder="1" applyAlignment="1">
      <alignment horizontal="center" vertical="center"/>
    </xf>
    <xf numFmtId="43" fontId="18" fillId="35" borderId="21" xfId="0" applyNumberFormat="1" applyFont="1" applyFill="1" applyBorder="1" applyAlignment="1">
      <alignment horizontal="left" vertical="center"/>
    </xf>
    <xf numFmtId="43" fontId="18" fillId="34" borderId="10" xfId="0" applyNumberFormat="1" applyFont="1" applyFill="1" applyBorder="1" applyAlignment="1">
      <alignment horizontal="right" vertical="center"/>
    </xf>
    <xf numFmtId="43" fontId="0" fillId="34" borderId="0" xfId="0" applyNumberFormat="1" applyFill="1" applyBorder="1" applyAlignment="1">
      <alignment vertical="center"/>
    </xf>
    <xf numFmtId="0" fontId="0" fillId="0" borderId="0" xfId="0" applyBorder="1" applyAlignment="1">
      <alignment vertical="center"/>
    </xf>
    <xf numFmtId="0" fontId="19" fillId="34" borderId="22"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9" fillId="34" borderId="18" xfId="0" applyFont="1" applyFill="1" applyBorder="1" applyAlignment="1">
      <alignment vertical="center"/>
    </xf>
    <xf numFmtId="0" fontId="19" fillId="35" borderId="25" xfId="0" applyNumberFormat="1" applyFont="1" applyFill="1" applyBorder="1" applyAlignment="1">
      <alignment horizontal="center" vertical="center"/>
    </xf>
    <xf numFmtId="43" fontId="18" fillId="35" borderId="26" xfId="0" applyNumberFormat="1" applyFont="1" applyFill="1" applyBorder="1" applyAlignment="1">
      <alignment horizontal="right" vertical="center"/>
    </xf>
    <xf numFmtId="43" fontId="18" fillId="35" borderId="21" xfId="0" applyNumberFormat="1" applyFont="1" applyFill="1" applyBorder="1" applyAlignment="1">
      <alignment horizontal="center" vertical="center"/>
    </xf>
    <xf numFmtId="43" fontId="18" fillId="35" borderId="21" xfId="0" applyNumberFormat="1" applyFont="1" applyFill="1" applyBorder="1" applyAlignment="1">
      <alignment horizontal="right" vertical="center"/>
    </xf>
    <xf numFmtId="0" fontId="0" fillId="34" borderId="0" xfId="0" applyNumberFormat="1" applyFill="1" applyAlignment="1">
      <alignment horizontal="center" vertical="center"/>
    </xf>
    <xf numFmtId="43" fontId="0" fillId="34" borderId="0" xfId="0" applyNumberFormat="1" applyFill="1" applyAlignment="1">
      <alignment horizontal="center" vertical="center"/>
    </xf>
    <xf numFmtId="0" fontId="0" fillId="0" borderId="0" xfId="0" applyNumberFormat="1" applyAlignment="1">
      <alignment vertical="center"/>
    </xf>
    <xf numFmtId="0" fontId="24" fillId="0" borderId="0" xfId="0" applyFont="1" applyAlignment="1">
      <alignment vertical="center"/>
    </xf>
    <xf numFmtId="43" fontId="25" fillId="36" borderId="21" xfId="0" applyNumberFormat="1" applyFont="1" applyFill="1" applyBorder="1" applyAlignment="1">
      <alignment horizontal="center" vertical="center"/>
    </xf>
    <xf numFmtId="0" fontId="61" fillId="36" borderId="25" xfId="0" applyNumberFormat="1" applyFont="1" applyFill="1" applyBorder="1" applyAlignment="1">
      <alignment horizontal="center" vertical="center"/>
    </xf>
    <xf numFmtId="43" fontId="61" fillId="36" borderId="26" xfId="0" applyNumberFormat="1" applyFont="1" applyFill="1" applyBorder="1" applyAlignment="1">
      <alignment horizontal="right" vertical="center"/>
    </xf>
    <xf numFmtId="0" fontId="62" fillId="0" borderId="10" xfId="53" applyFont="1" applyBorder="1" applyAlignment="1" applyProtection="1">
      <alignment vertical="top"/>
      <protection/>
    </xf>
    <xf numFmtId="169" fontId="9" fillId="33" borderId="27" xfId="0" applyNumberFormat="1" applyFont="1" applyFill="1" applyBorder="1" applyAlignment="1">
      <alignment horizontal="center" vertical="top"/>
    </xf>
    <xf numFmtId="169" fontId="9" fillId="33" borderId="28" xfId="0" applyNumberFormat="1" applyFont="1" applyFill="1" applyBorder="1" applyAlignment="1">
      <alignment horizontal="center" vertical="top"/>
    </xf>
    <xf numFmtId="169" fontId="9" fillId="33" borderId="29" xfId="0" applyNumberFormat="1" applyFont="1" applyFill="1" applyBorder="1" applyAlignment="1">
      <alignment horizontal="center" vertical="top"/>
    </xf>
    <xf numFmtId="15" fontId="11" fillId="0" borderId="0" xfId="0" applyNumberFormat="1" applyFont="1" applyBorder="1" applyAlignment="1">
      <alignment horizontal="left" wrapText="1"/>
    </xf>
    <xf numFmtId="15" fontId="10" fillId="0" borderId="0" xfId="0" applyNumberFormat="1" applyFont="1" applyBorder="1" applyAlignment="1">
      <alignment horizontal="left" wrapText="1"/>
    </xf>
    <xf numFmtId="174" fontId="9" fillId="0" borderId="0" xfId="0" applyNumberFormat="1" applyFont="1" applyBorder="1" applyAlignment="1">
      <alignment horizontal="center"/>
    </xf>
    <xf numFmtId="15" fontId="9" fillId="0" borderId="0" xfId="0" applyNumberFormat="1" applyFont="1" applyBorder="1" applyAlignment="1">
      <alignment horizontal="center"/>
    </xf>
    <xf numFmtId="15" fontId="10" fillId="0" borderId="0" xfId="0" applyNumberFormat="1" applyFont="1" applyBorder="1" applyAlignment="1">
      <alignment horizontal="center" vertical="center"/>
    </xf>
    <xf numFmtId="0" fontId="8" fillId="0" borderId="10" xfId="0" applyFont="1" applyBorder="1" applyAlignment="1">
      <alignment horizontal="center"/>
    </xf>
    <xf numFmtId="0" fontId="0" fillId="37" borderId="25" xfId="0" applyNumberFormat="1" applyFill="1" applyBorder="1" applyAlignment="1">
      <alignment horizontal="center" vertical="center"/>
    </xf>
    <xf numFmtId="0" fontId="0" fillId="37" borderId="26" xfId="0" applyNumberFormat="1" applyFill="1" applyBorder="1" applyAlignment="1">
      <alignment horizontal="center" vertical="center"/>
    </xf>
    <xf numFmtId="0" fontId="0" fillId="37" borderId="21" xfId="0" applyNumberFormat="1" applyFill="1" applyBorder="1" applyAlignment="1">
      <alignment horizontal="center" vertical="center"/>
    </xf>
    <xf numFmtId="0" fontId="0" fillId="38" borderId="25" xfId="0" applyNumberFormat="1" applyFill="1" applyBorder="1" applyAlignment="1">
      <alignment horizontal="center" vertical="center"/>
    </xf>
    <xf numFmtId="0" fontId="0" fillId="38" borderId="26" xfId="0" applyNumberFormat="1" applyFill="1" applyBorder="1" applyAlignment="1">
      <alignment horizontal="center" vertical="center"/>
    </xf>
    <xf numFmtId="0" fontId="0" fillId="38" borderId="21" xfId="0" applyNumberFormat="1" applyFill="1" applyBorder="1" applyAlignment="1">
      <alignment horizontal="center" vertical="center"/>
    </xf>
    <xf numFmtId="0" fontId="18" fillId="34" borderId="27" xfId="0" applyNumberFormat="1" applyFont="1" applyFill="1" applyBorder="1" applyAlignment="1">
      <alignment horizontal="right" vertical="center"/>
    </xf>
    <xf numFmtId="0" fontId="18" fillId="34" borderId="28" xfId="0" applyNumberFormat="1" applyFont="1" applyFill="1" applyBorder="1" applyAlignment="1">
      <alignment horizontal="right" vertical="center"/>
    </xf>
    <xf numFmtId="0" fontId="0" fillId="0" borderId="28" xfId="0" applyNumberFormat="1" applyBorder="1" applyAlignment="1">
      <alignment horizontal="right" vertical="center"/>
    </xf>
    <xf numFmtId="0" fontId="18" fillId="34" borderId="30" xfId="0" applyNumberFormat="1" applyFont="1" applyFill="1" applyBorder="1" applyAlignment="1">
      <alignment horizontal="right" vertical="center"/>
    </xf>
    <xf numFmtId="0" fontId="18" fillId="34" borderId="31" xfId="0" applyNumberFormat="1" applyFont="1" applyFill="1" applyBorder="1" applyAlignment="1">
      <alignment horizontal="right" vertical="center"/>
    </xf>
    <xf numFmtId="0" fontId="18" fillId="34" borderId="19" xfId="0" applyNumberFormat="1" applyFont="1" applyFill="1" applyBorder="1" applyAlignment="1">
      <alignment horizontal="right" vertical="center"/>
    </xf>
    <xf numFmtId="0" fontId="0" fillId="0" borderId="31" xfId="0" applyBorder="1" applyAlignment="1">
      <alignment horizontal="right" vertical="center"/>
    </xf>
    <xf numFmtId="0" fontId="0" fillId="0" borderId="0" xfId="0" applyNumberFormat="1" applyAlignment="1" applyProtection="1">
      <alignment vertical="center"/>
      <protection locked="0"/>
    </xf>
    <xf numFmtId="0" fontId="19" fillId="34" borderId="30" xfId="0" applyNumberFormat="1" applyFont="1" applyFill="1" applyBorder="1" applyAlignment="1">
      <alignment horizontal="center" vertical="center"/>
    </xf>
    <xf numFmtId="0" fontId="0" fillId="0" borderId="31" xfId="0" applyBorder="1" applyAlignment="1">
      <alignment horizontal="center" vertical="center"/>
    </xf>
    <xf numFmtId="0" fontId="19" fillId="34" borderId="19" xfId="0" applyNumberFormat="1" applyFont="1" applyFill="1" applyBorder="1" applyAlignment="1">
      <alignment horizontal="center" vertical="center"/>
    </xf>
    <xf numFmtId="0" fontId="23" fillId="35" borderId="25" xfId="0" applyNumberFormat="1" applyFont="1" applyFill="1" applyBorder="1" applyAlignment="1">
      <alignment horizontal="right" vertical="center"/>
    </xf>
    <xf numFmtId="0" fontId="23" fillId="35" borderId="26" xfId="0" applyNumberFormat="1" applyFont="1" applyFill="1" applyBorder="1" applyAlignment="1">
      <alignment horizontal="right" vertical="center"/>
    </xf>
    <xf numFmtId="0" fontId="18" fillId="35" borderId="25" xfId="0" applyNumberFormat="1" applyFont="1" applyFill="1" applyBorder="1" applyAlignment="1">
      <alignment horizontal="right" vertical="center"/>
    </xf>
    <xf numFmtId="0" fontId="0" fillId="0" borderId="26" xfId="0" applyNumberFormat="1" applyBorder="1" applyAlignment="1">
      <alignment horizontal="right" vertical="center"/>
    </xf>
    <xf numFmtId="0" fontId="18" fillId="34" borderId="0" xfId="0" applyNumberFormat="1" applyFont="1" applyFill="1" applyBorder="1" applyAlignment="1">
      <alignment horizontal="right" vertical="center"/>
    </xf>
    <xf numFmtId="0" fontId="0" fillId="0" borderId="0" xfId="0" applyAlignment="1">
      <alignment vertical="center"/>
    </xf>
    <xf numFmtId="0" fontId="18" fillId="34" borderId="32" xfId="0" applyNumberFormat="1" applyFont="1" applyFill="1" applyBorder="1" applyAlignment="1">
      <alignment horizontal="right" vertical="center"/>
    </xf>
    <xf numFmtId="43" fontId="18" fillId="35" borderId="25" xfId="0" applyNumberFormat="1" applyFont="1" applyFill="1" applyBorder="1" applyAlignment="1">
      <alignment horizontal="center" vertical="center"/>
    </xf>
    <xf numFmtId="0" fontId="0" fillId="0" borderId="26" xfId="0" applyBorder="1" applyAlignment="1">
      <alignment horizontal="center" vertical="center"/>
    </xf>
    <xf numFmtId="0" fontId="1" fillId="34" borderId="0" xfId="0" applyNumberFormat="1" applyFont="1" applyFill="1" applyBorder="1" applyAlignment="1">
      <alignment horizontal="right" vertical="center"/>
    </xf>
    <xf numFmtId="0" fontId="1" fillId="34" borderId="32" xfId="0" applyNumberFormat="1" applyFont="1" applyFill="1" applyBorder="1" applyAlignment="1">
      <alignment horizontal="right" vertical="center"/>
    </xf>
    <xf numFmtId="0" fontId="0" fillId="0" borderId="0" xfId="0" applyBorder="1" applyAlignment="1">
      <alignment vertical="center"/>
    </xf>
    <xf numFmtId="0" fontId="0" fillId="0" borderId="33" xfId="0" applyBorder="1" applyAlignment="1">
      <alignment vertical="center"/>
    </xf>
    <xf numFmtId="0" fontId="18" fillId="34" borderId="34" xfId="0" applyNumberFormat="1" applyFont="1" applyFill="1" applyBorder="1" applyAlignment="1">
      <alignment horizontal="right" vertical="center"/>
    </xf>
    <xf numFmtId="0" fontId="0" fillId="0" borderId="34" xfId="0" applyBorder="1" applyAlignment="1">
      <alignment vertical="center"/>
    </xf>
    <xf numFmtId="0" fontId="21" fillId="0" borderId="0" xfId="0" applyFont="1" applyAlignment="1">
      <alignment horizontal="center"/>
    </xf>
    <xf numFmtId="0" fontId="18" fillId="0" borderId="14" xfId="0" applyFont="1" applyBorder="1" applyAlignment="1">
      <alignment horizontal="center"/>
    </xf>
    <xf numFmtId="0" fontId="8" fillId="0" borderId="0" xfId="0" applyFont="1" applyAlignment="1">
      <alignment horizontal="center"/>
    </xf>
    <xf numFmtId="0" fontId="20" fillId="0" borderId="35" xfId="0" applyFont="1" applyFill="1" applyBorder="1" applyAlignment="1">
      <alignment horizontal="center"/>
    </xf>
    <xf numFmtId="0" fontId="20" fillId="0" borderId="3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splanadenet.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district1toastmasters.org/wp-content/uploads/2016/04/Protocol_12-06-2016-PM.pdf" TargetMode="External" /><Relationship Id="rId2" Type="http://schemas.openxmlformats.org/officeDocument/2006/relationships/hyperlink" Target="http://district1toastmasters.org/wp-content/uploads/2016/04/1189-Speech-Contestant-Profile.pdf" TargetMode="External" /><Relationship Id="rId3" Type="http://schemas.openxmlformats.org/officeDocument/2006/relationships/hyperlink" Target="http://district1toastmasters.org/wp-content/uploads/2016/04/Tall-Tales-Speech-Contest-Briefing-for-Contestants.pdf" TargetMode="External" /><Relationship Id="rId4" Type="http://schemas.openxmlformats.org/officeDocument/2006/relationships/hyperlink" Target="http://district1toastmasters.org/wp-content/uploads/2016/04/International-Speech-Contest-Briefing-for-Contestants.pdf" TargetMode="External" /><Relationship Id="rId5" Type="http://schemas.openxmlformats.org/officeDocument/2006/relationships/hyperlink" Target="http://www.toastmasters.org/~/media/3117F77BBF4D430B8A403ECECDD5F99F.ashx" TargetMode="External" /><Relationship Id="rId6" Type="http://schemas.openxmlformats.org/officeDocument/2006/relationships/hyperlink" Target="http://www.tmdistrictone.org/ContestDocs/Cash-check_ReconciliationForm.xls" TargetMode="External" /><Relationship Id="rId7" Type="http://schemas.openxmlformats.org/officeDocument/2006/relationships/hyperlink" Target="http://district1toastmasters.org/wp-content/uploads/2016/04/1183-Speaker-Certification-of-Eligibility-and-Originality.pdf" TargetMode="External" /><Relationship Id="rId8" Type="http://schemas.openxmlformats.org/officeDocument/2006/relationships/hyperlink" Target="http://district1toastmasters.org/resources/prepare-for-conduct-a-contest/" TargetMode="External" /><Relationship Id="rId9" Type="http://schemas.openxmlformats.org/officeDocument/2006/relationships/hyperlink" Target="http://district1toastmasters.org/wp-content/uploads/2016/04/Counters-Tally-Sheet-2.pdf" TargetMode="External" /><Relationship Id="rId10" Type="http://schemas.openxmlformats.org/officeDocument/2006/relationships/hyperlink" Target="http://district1toastmasters.org/wp-content/uploads/2016/04/Toastmasters-Speech-Contest-Results-of-Tally.pdf" TargetMode="External" /><Relationship Id="rId11" Type="http://schemas.openxmlformats.org/officeDocument/2006/relationships/hyperlink" Target="http://district1toastmasters.org/wp-content/uploads/2016/04/Tall-Tales-Contest-Judges-Guide-and-Ballot.pdf" TargetMode="External" /><Relationship Id="rId12" Type="http://schemas.openxmlformats.org/officeDocument/2006/relationships/hyperlink" Target="http://district1toastmasters.org/wp-content/uploads/2016/04/International-Speech-Contest-Judges-Guide-and-Ballot.pdf" TargetMode="External" /><Relationship Id="rId13" Type="http://schemas.openxmlformats.org/officeDocument/2006/relationships/hyperlink" Target="http://district1toastmasters.org/wp-content/uploads/2016/04/Tall-Tales-Contest-Tiebreaking-Judges-Guide-and-Ballot.pdf" TargetMode="External" /><Relationship Id="rId14" Type="http://schemas.openxmlformats.org/officeDocument/2006/relationships/hyperlink" Target="http://district1toastmasters.org/wp-content/uploads/2016/04/International-Speech-Contest-Tiebreaking-Judges-Guide-and-Ballot.pdf" TargetMode="External" /><Relationship Id="rId15" Type="http://schemas.openxmlformats.org/officeDocument/2006/relationships/hyperlink" Target="http://district1toastmasters.org/wp-content/uploads/2016/04/International-Speech-Contest-Timers-Guide.pdf" TargetMode="External" /><Relationship Id="rId16" Type="http://schemas.openxmlformats.org/officeDocument/2006/relationships/hyperlink" Target="http://district1toastmasters.org/wp-content/uploads/2016/04/Notification-of-Contest-Winner.pdf" TargetMode="External" /><Relationship Id="rId17" Type="http://schemas.openxmlformats.org/officeDocument/2006/relationships/hyperlink" Target="http://district1toastmasters.org/wp-content/uploads/2016/04/Reimbursement-20160920.xlsx" TargetMode="External" /><Relationship Id="rId18" Type="http://schemas.openxmlformats.org/officeDocument/2006/relationships/hyperlink" Target="http://district1toastmasters.org/wp-content/uploads/2016/04/Tall-Tales-Speech-Contest-Timers-Guide.pdf" TargetMode="External" /><Relationship Id="rId19" Type="http://schemas.openxmlformats.org/officeDocument/2006/relationships/hyperlink" Target="http://district1toastmasters.org/wp-content/uploads/2016/04/Speech-Contest-Time-Record-Sheet-and-Instructions-for-Times.pdf" TargetMode="External" /><Relationship Id="rId20" Type="http://schemas.openxmlformats.org/officeDocument/2006/relationships/hyperlink" Target="http://www.toastmasters.org/Magazine/Articles/When-You-are-the-Emcee" TargetMode="External" /><Relationship Id="rId2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D23">
      <selection activeCell="D52" sqref="D52"/>
    </sheetView>
  </sheetViews>
  <sheetFormatPr defaultColWidth="8.8515625" defaultRowHeight="12.75"/>
  <cols>
    <col min="1" max="2" width="3.28125" style="0" bestFit="1" customWidth="1"/>
    <col min="3" max="3" width="32.8515625" style="0" bestFit="1" customWidth="1"/>
    <col min="4" max="4" width="28.8515625" style="0" customWidth="1"/>
    <col min="5" max="5" width="11.7109375" style="0" customWidth="1"/>
    <col min="6" max="8" width="12.7109375" style="0" customWidth="1"/>
    <col min="9" max="9" width="15.7109375" style="0" customWidth="1"/>
    <col min="10" max="11" width="10.7109375" style="0" customWidth="1"/>
    <col min="12" max="12" width="31.00390625" style="0" bestFit="1" customWidth="1"/>
  </cols>
  <sheetData>
    <row r="1" spans="1:6" ht="15.75">
      <c r="A1" s="1"/>
      <c r="B1" s="2"/>
      <c r="C1" s="3"/>
      <c r="D1" s="3"/>
      <c r="E1" s="3"/>
      <c r="F1" s="6"/>
    </row>
    <row r="2" spans="1:12" ht="62.25">
      <c r="A2" s="4" t="s">
        <v>134</v>
      </c>
      <c r="B2" s="4" t="s">
        <v>135</v>
      </c>
      <c r="C2" s="5" t="s">
        <v>136</v>
      </c>
      <c r="D2" s="5" t="s">
        <v>126</v>
      </c>
      <c r="E2" s="5" t="s">
        <v>9</v>
      </c>
      <c r="F2" s="5" t="s">
        <v>29</v>
      </c>
      <c r="G2" s="5" t="s">
        <v>30</v>
      </c>
      <c r="H2" s="5" t="s">
        <v>31</v>
      </c>
      <c r="I2" s="5" t="s">
        <v>32</v>
      </c>
      <c r="J2" s="5" t="s">
        <v>137</v>
      </c>
      <c r="K2" s="5" t="s">
        <v>150</v>
      </c>
      <c r="L2" s="5" t="s">
        <v>172</v>
      </c>
    </row>
    <row r="3" spans="1:12" s="8" customFormat="1" ht="12.75">
      <c r="A3" s="7"/>
      <c r="B3" s="7"/>
      <c r="C3" s="50" t="s">
        <v>303</v>
      </c>
      <c r="D3" s="91"/>
      <c r="E3" s="50"/>
      <c r="K3" s="10"/>
      <c r="L3" s="8" t="str">
        <f aca="true" t="shared" si="0" ref="L3:L8">IF(LEN(D3)&gt;0,D3,C3)</f>
        <v>Area Director</v>
      </c>
    </row>
    <row r="4" spans="1:12" s="8" customFormat="1" ht="12.75">
      <c r="A4" s="7"/>
      <c r="B4" s="7"/>
      <c r="C4" s="50" t="s">
        <v>304</v>
      </c>
      <c r="D4" s="91"/>
      <c r="E4" s="50"/>
      <c r="K4" s="10"/>
      <c r="L4" s="8" t="str">
        <f t="shared" si="0"/>
        <v>Division Director</v>
      </c>
    </row>
    <row r="5" spans="1:12" ht="12.75">
      <c r="A5" t="s">
        <v>138</v>
      </c>
      <c r="B5" t="s">
        <v>138</v>
      </c>
      <c r="C5" s="51" t="s">
        <v>173</v>
      </c>
      <c r="D5" s="92"/>
      <c r="E5" s="51"/>
      <c r="K5" s="9"/>
      <c r="L5" s="8" t="str">
        <f t="shared" si="0"/>
        <v>Contest Chair</v>
      </c>
    </row>
    <row r="6" spans="1:12" ht="12.75">
      <c r="A6" t="s">
        <v>138</v>
      </c>
      <c r="B6" t="s">
        <v>138</v>
      </c>
      <c r="C6" s="51" t="s">
        <v>10</v>
      </c>
      <c r="D6" s="51"/>
      <c r="E6" s="51"/>
      <c r="K6" s="9"/>
      <c r="L6" s="8" t="str">
        <f t="shared" si="0"/>
        <v>Contestant Liaison</v>
      </c>
    </row>
    <row r="7" spans="3:12" ht="12.75">
      <c r="C7" s="51" t="s">
        <v>8</v>
      </c>
      <c r="D7" s="92"/>
      <c r="E7" s="51"/>
      <c r="K7" s="9"/>
      <c r="L7" s="8" t="str">
        <f t="shared" si="0"/>
        <v>Division Treasurer</v>
      </c>
    </row>
    <row r="8" spans="3:12" ht="12.75">
      <c r="C8" s="51" t="s">
        <v>139</v>
      </c>
      <c r="D8" s="92"/>
      <c r="E8" s="52"/>
      <c r="K8" s="9"/>
      <c r="L8" s="8" t="str">
        <f t="shared" si="0"/>
        <v>District Representative</v>
      </c>
    </row>
    <row r="9" spans="3:12" ht="12.75">
      <c r="C9" s="51" t="s">
        <v>140</v>
      </c>
      <c r="D9" s="92"/>
      <c r="E9" s="52"/>
      <c r="L9" s="8" t="str">
        <f aca="true" t="shared" si="1" ref="L9:L46">IF(LEN(D9)&gt;0,D9,C9)</f>
        <v>Contest Evaluator</v>
      </c>
    </row>
    <row r="10" spans="1:12" ht="12.75">
      <c r="A10" t="s">
        <v>138</v>
      </c>
      <c r="B10" t="s">
        <v>138</v>
      </c>
      <c r="C10" s="51" t="s">
        <v>141</v>
      </c>
      <c r="D10" s="93"/>
      <c r="E10" s="52"/>
      <c r="K10" s="9"/>
      <c r="L10" s="8" t="str">
        <f t="shared" si="1"/>
        <v>Protocol Officer</v>
      </c>
    </row>
    <row r="11" spans="1:12" ht="12.75">
      <c r="A11" t="s">
        <v>138</v>
      </c>
      <c r="B11" t="s">
        <v>138</v>
      </c>
      <c r="C11" s="51" t="s">
        <v>28</v>
      </c>
      <c r="D11" s="93"/>
      <c r="E11" s="52"/>
      <c r="K11" s="9"/>
      <c r="L11" s="8" t="str">
        <f t="shared" si="1"/>
        <v>Pledge/Thought Person</v>
      </c>
    </row>
    <row r="12" spans="1:12" ht="12.75">
      <c r="A12" t="s">
        <v>138</v>
      </c>
      <c r="B12" t="s">
        <v>138</v>
      </c>
      <c r="C12" s="50" t="s">
        <v>286</v>
      </c>
      <c r="D12" s="93"/>
      <c r="E12" s="52"/>
      <c r="I12" s="53"/>
      <c r="K12" s="9"/>
      <c r="L12" s="8" t="str">
        <f t="shared" si="1"/>
        <v>Tall Tales TM</v>
      </c>
    </row>
    <row r="13" spans="1:12" ht="12.75">
      <c r="A13" t="s">
        <v>138</v>
      </c>
      <c r="B13" t="s">
        <v>138</v>
      </c>
      <c r="C13" s="50" t="s">
        <v>287</v>
      </c>
      <c r="D13" s="93"/>
      <c r="E13" s="52"/>
      <c r="K13" s="9"/>
      <c r="L13" s="8" t="str">
        <f t="shared" si="1"/>
        <v>International Speech TM</v>
      </c>
    </row>
    <row r="14" spans="1:12" ht="12.75">
      <c r="A14" t="s">
        <v>138</v>
      </c>
      <c r="B14" t="s">
        <v>138</v>
      </c>
      <c r="C14" s="51" t="s">
        <v>132</v>
      </c>
      <c r="D14" s="93"/>
      <c r="E14" s="52"/>
      <c r="K14" s="9"/>
      <c r="L14" s="8" t="str">
        <f t="shared" si="1"/>
        <v>Sergeant-At-Arms</v>
      </c>
    </row>
    <row r="15" spans="1:12" ht="12.75">
      <c r="A15" t="s">
        <v>138</v>
      </c>
      <c r="B15" t="s">
        <v>138</v>
      </c>
      <c r="C15" s="52" t="s">
        <v>13</v>
      </c>
      <c r="D15" s="93"/>
      <c r="E15" s="52"/>
      <c r="K15" s="9"/>
      <c r="L15" s="8" t="str">
        <f t="shared" si="1"/>
        <v>Assistant SAA</v>
      </c>
    </row>
    <row r="16" spans="1:12" ht="12.75">
      <c r="A16" t="s">
        <v>138</v>
      </c>
      <c r="B16" t="s">
        <v>138</v>
      </c>
      <c r="C16" s="51" t="s">
        <v>131</v>
      </c>
      <c r="D16" s="93"/>
      <c r="E16" s="52"/>
      <c r="K16" s="9"/>
      <c r="L16" s="8" t="str">
        <f t="shared" si="1"/>
        <v>Chief Judge</v>
      </c>
    </row>
    <row r="17" spans="1:12" ht="12.75" customHeight="1">
      <c r="A17" t="s">
        <v>138</v>
      </c>
      <c r="B17" t="s">
        <v>138</v>
      </c>
      <c r="C17" s="51" t="s">
        <v>130</v>
      </c>
      <c r="D17" s="93"/>
      <c r="E17" s="52"/>
      <c r="F17" s="53"/>
      <c r="I17" s="53"/>
      <c r="K17" s="9"/>
      <c r="L17" s="8" t="str">
        <f t="shared" si="1"/>
        <v>Food Chair</v>
      </c>
    </row>
    <row r="18" spans="1:12" ht="12.75">
      <c r="A18" t="s">
        <v>138</v>
      </c>
      <c r="B18" t="s">
        <v>138</v>
      </c>
      <c r="C18" s="51" t="s">
        <v>142</v>
      </c>
      <c r="D18" s="93"/>
      <c r="E18" s="52"/>
      <c r="L18" s="8" t="str">
        <f t="shared" si="1"/>
        <v>Food Assistant</v>
      </c>
    </row>
    <row r="19" spans="1:12" ht="12.75" customHeight="1">
      <c r="A19" t="s">
        <v>138</v>
      </c>
      <c r="B19" t="s">
        <v>138</v>
      </c>
      <c r="C19" s="51" t="s">
        <v>143</v>
      </c>
      <c r="D19" s="93"/>
      <c r="E19" s="52"/>
      <c r="F19" s="53"/>
      <c r="I19" s="53"/>
      <c r="K19" s="9"/>
      <c r="L19" s="8" t="str">
        <f t="shared" si="1"/>
        <v>Chief Timer</v>
      </c>
    </row>
    <row r="20" spans="1:12" ht="12.75">
      <c r="A20" t="s">
        <v>138</v>
      </c>
      <c r="B20" t="s">
        <v>138</v>
      </c>
      <c r="C20" s="51" t="s">
        <v>144</v>
      </c>
      <c r="D20" s="94"/>
      <c r="E20" s="17"/>
      <c r="L20" s="8" t="str">
        <f>IF(LEN(D20)&gt;0,D20,C20)</f>
        <v>Assistant Timer</v>
      </c>
    </row>
    <row r="21" spans="1:12" ht="12.75">
      <c r="A21" t="s">
        <v>138</v>
      </c>
      <c r="B21" t="s">
        <v>138</v>
      </c>
      <c r="C21" s="51" t="s">
        <v>145</v>
      </c>
      <c r="D21" s="93"/>
      <c r="E21" s="52"/>
      <c r="L21" s="8" t="str">
        <f t="shared" si="1"/>
        <v>Chief Ballot Counter</v>
      </c>
    </row>
    <row r="22" spans="1:12" ht="14.25" customHeight="1">
      <c r="A22" t="s">
        <v>138</v>
      </c>
      <c r="B22" t="s">
        <v>138</v>
      </c>
      <c r="C22" s="51" t="s">
        <v>146</v>
      </c>
      <c r="D22" s="93"/>
      <c r="E22" s="52"/>
      <c r="F22" s="53"/>
      <c r="I22" s="53"/>
      <c r="K22" s="9"/>
      <c r="L22" s="8" t="str">
        <f t="shared" si="1"/>
        <v>Ballot Counter</v>
      </c>
    </row>
    <row r="23" spans="1:12" ht="12.75">
      <c r="A23" t="s">
        <v>138</v>
      </c>
      <c r="B23" t="s">
        <v>138</v>
      </c>
      <c r="C23" s="51" t="s">
        <v>147</v>
      </c>
      <c r="D23" s="93"/>
      <c r="E23" s="52"/>
      <c r="I23" s="11"/>
      <c r="K23" s="9"/>
      <c r="L23" s="8" t="str">
        <f t="shared" si="1"/>
        <v>Registration Chair</v>
      </c>
    </row>
    <row r="24" spans="1:12" ht="12.75">
      <c r="A24" t="s">
        <v>138</v>
      </c>
      <c r="B24" t="s">
        <v>138</v>
      </c>
      <c r="C24" s="51" t="s">
        <v>148</v>
      </c>
      <c r="D24" s="93"/>
      <c r="E24" s="52"/>
      <c r="K24" s="9"/>
      <c r="L24" s="8" t="str">
        <f t="shared" si="1"/>
        <v>Registration Assistant</v>
      </c>
    </row>
    <row r="25" spans="1:12" ht="12.75">
      <c r="A25" t="s">
        <v>138</v>
      </c>
      <c r="B25" t="s">
        <v>138</v>
      </c>
      <c r="C25" s="52" t="s">
        <v>3</v>
      </c>
      <c r="D25" s="93"/>
      <c r="E25" s="52"/>
      <c r="K25" s="9"/>
      <c r="L25" s="8" t="str">
        <f t="shared" si="1"/>
        <v>Raffle Chair</v>
      </c>
    </row>
    <row r="26" spans="1:12" ht="12.75">
      <c r="A26" t="s">
        <v>138</v>
      </c>
      <c r="B26" t="s">
        <v>138</v>
      </c>
      <c r="C26" s="52" t="s">
        <v>288</v>
      </c>
      <c r="D26" s="93"/>
      <c r="E26" s="52"/>
      <c r="K26" s="9"/>
      <c r="L26" s="8" t="str">
        <f t="shared" si="1"/>
        <v>Publicity Chair</v>
      </c>
    </row>
    <row r="27" spans="1:12" ht="12.75">
      <c r="A27" t="s">
        <v>138</v>
      </c>
      <c r="B27" t="s">
        <v>138</v>
      </c>
      <c r="C27" s="51" t="s">
        <v>39</v>
      </c>
      <c r="D27" s="52"/>
      <c r="E27" s="52"/>
      <c r="K27" s="9"/>
      <c r="L27" s="8" t="str">
        <f>IF(LEN(D27)&gt;0,D27,C27)</f>
        <v>Flyer/Program</v>
      </c>
    </row>
    <row r="28" spans="1:12" ht="12.75">
      <c r="A28" t="s">
        <v>138</v>
      </c>
      <c r="B28" t="s">
        <v>138</v>
      </c>
      <c r="C28" s="52" t="s">
        <v>289</v>
      </c>
      <c r="D28" s="52"/>
      <c r="E28" s="52"/>
      <c r="K28" s="9"/>
      <c r="L28" s="8" t="str">
        <f>IF(LEN(D28)&gt;0,D28,C28)</f>
        <v>Hospitality Chair</v>
      </c>
    </row>
    <row r="29" spans="1:12" ht="12.75">
      <c r="A29" t="s">
        <v>138</v>
      </c>
      <c r="B29" t="s">
        <v>138</v>
      </c>
      <c r="C29" s="52" t="s">
        <v>290</v>
      </c>
      <c r="D29" s="52"/>
      <c r="E29" s="52"/>
      <c r="K29" s="9"/>
      <c r="L29" s="8" t="str">
        <f>IF(LEN(D29)&gt;0,D29,C29)</f>
        <v>Hospitality Assistant</v>
      </c>
    </row>
    <row r="30" spans="1:12" ht="12.75">
      <c r="A30" t="s">
        <v>138</v>
      </c>
      <c r="B30" t="s">
        <v>138</v>
      </c>
      <c r="C30" s="50" t="s">
        <v>149</v>
      </c>
      <c r="D30" s="93"/>
      <c r="E30" s="52"/>
      <c r="K30" s="9"/>
      <c r="L30" s="8" t="str">
        <f t="shared" si="1"/>
        <v>Set-Up/Clean-Up Team</v>
      </c>
    </row>
    <row r="31" spans="1:12" ht="12.75">
      <c r="A31" t="s">
        <v>138</v>
      </c>
      <c r="B31" t="s">
        <v>138</v>
      </c>
      <c r="C31" s="50" t="s">
        <v>149</v>
      </c>
      <c r="D31" s="93"/>
      <c r="E31" s="52"/>
      <c r="L31" s="8" t="str">
        <f t="shared" si="1"/>
        <v>Set-Up/Clean-Up Team</v>
      </c>
    </row>
    <row r="32" spans="1:12" ht="12.75">
      <c r="A32" t="s">
        <v>138</v>
      </c>
      <c r="B32" t="s">
        <v>138</v>
      </c>
      <c r="C32" s="51" t="s">
        <v>274</v>
      </c>
      <c r="D32" s="52"/>
      <c r="E32" s="52"/>
      <c r="K32" s="9"/>
      <c r="L32" s="8" t="str">
        <f>IF(LEN(D32)&gt;0,D32,C32)</f>
        <v>Tall Tales Contestant 1</v>
      </c>
    </row>
    <row r="33" spans="1:12" ht="12.75">
      <c r="A33" t="s">
        <v>138</v>
      </c>
      <c r="B33" t="s">
        <v>138</v>
      </c>
      <c r="C33" s="51" t="s">
        <v>275</v>
      </c>
      <c r="D33" s="52"/>
      <c r="E33" s="52"/>
      <c r="K33" s="9"/>
      <c r="L33" s="8" t="str">
        <f>IF(LEN(D33)&gt;0,D33,C33)</f>
        <v>Tall Tales Contestant 2</v>
      </c>
    </row>
    <row r="34" spans="1:12" ht="12.75">
      <c r="A34" t="s">
        <v>138</v>
      </c>
      <c r="B34" t="s">
        <v>138</v>
      </c>
      <c r="C34" s="51" t="s">
        <v>276</v>
      </c>
      <c r="D34" s="52"/>
      <c r="E34" s="52"/>
      <c r="K34" s="9"/>
      <c r="L34" s="8" t="str">
        <f>IF(LEN(D34)&gt;0,D34,C34)</f>
        <v>Tall Tales Contestant 3</v>
      </c>
    </row>
    <row r="35" spans="1:12" ht="12.75">
      <c r="A35" t="s">
        <v>138</v>
      </c>
      <c r="B35" t="s">
        <v>138</v>
      </c>
      <c r="C35" s="51" t="s">
        <v>277</v>
      </c>
      <c r="D35" s="52"/>
      <c r="E35" s="52"/>
      <c r="K35" s="9"/>
      <c r="L35" s="8" t="str">
        <f>IF(LEN(D35)&gt;0,D35,C35)</f>
        <v>Tall Tales Contestant 4</v>
      </c>
    </row>
    <row r="36" spans="1:12" ht="12.75">
      <c r="A36" t="s">
        <v>138</v>
      </c>
      <c r="B36" t="s">
        <v>138</v>
      </c>
      <c r="C36" s="51" t="s">
        <v>278</v>
      </c>
      <c r="D36" s="52"/>
      <c r="E36" s="52"/>
      <c r="K36" s="9"/>
      <c r="L36" s="8" t="str">
        <f t="shared" si="1"/>
        <v>Tall Tales Contestant 5</v>
      </c>
    </row>
    <row r="37" spans="1:12" ht="12.75">
      <c r="A37" t="s">
        <v>138</v>
      </c>
      <c r="B37" t="s">
        <v>138</v>
      </c>
      <c r="C37" s="51" t="s">
        <v>279</v>
      </c>
      <c r="D37" s="52"/>
      <c r="E37" s="52"/>
      <c r="K37" s="9"/>
      <c r="L37" s="8" t="str">
        <f t="shared" si="1"/>
        <v>Tall Tales Contestant 6</v>
      </c>
    </row>
    <row r="38" spans="1:12" ht="12.75">
      <c r="A38" t="s">
        <v>138</v>
      </c>
      <c r="B38" t="s">
        <v>138</v>
      </c>
      <c r="C38" s="51" t="s">
        <v>280</v>
      </c>
      <c r="D38" s="52"/>
      <c r="E38" s="52"/>
      <c r="K38" s="9"/>
      <c r="L38" s="8" t="str">
        <f>IF(LEN(D32)&gt;0,D32,C38)</f>
        <v>International Speech Contestant 1</v>
      </c>
    </row>
    <row r="39" spans="1:12" ht="12.75">
      <c r="A39" t="s">
        <v>138</v>
      </c>
      <c r="B39" t="s">
        <v>138</v>
      </c>
      <c r="C39" s="51" t="s">
        <v>281</v>
      </c>
      <c r="D39" s="52"/>
      <c r="E39" s="52"/>
      <c r="I39" s="11"/>
      <c r="K39" s="9"/>
      <c r="L39" s="8" t="str">
        <f t="shared" si="1"/>
        <v>International Speech Contestant 2</v>
      </c>
    </row>
    <row r="40" spans="1:12" ht="12.75">
      <c r="A40" t="s">
        <v>138</v>
      </c>
      <c r="B40" t="s">
        <v>138</v>
      </c>
      <c r="C40" s="51" t="s">
        <v>282</v>
      </c>
      <c r="D40" s="52"/>
      <c r="E40" s="52"/>
      <c r="K40" s="9"/>
      <c r="L40" s="8" t="str">
        <f t="shared" si="1"/>
        <v>International Speech Contestant 3</v>
      </c>
    </row>
    <row r="41" spans="1:12" ht="12.75">
      <c r="A41" t="s">
        <v>138</v>
      </c>
      <c r="B41" t="s">
        <v>138</v>
      </c>
      <c r="C41" s="51" t="s">
        <v>283</v>
      </c>
      <c r="D41" s="52"/>
      <c r="E41" s="52"/>
      <c r="K41" s="9"/>
      <c r="L41" s="8" t="str">
        <f t="shared" si="1"/>
        <v>International Speech Contestant 4</v>
      </c>
    </row>
    <row r="42" spans="1:12" ht="12.75">
      <c r="A42" t="s">
        <v>138</v>
      </c>
      <c r="B42" t="s">
        <v>138</v>
      </c>
      <c r="C42" s="51" t="s">
        <v>284</v>
      </c>
      <c r="D42" s="52"/>
      <c r="E42" s="52"/>
      <c r="K42" s="9"/>
      <c r="L42" s="8" t="str">
        <f t="shared" si="1"/>
        <v>International Speech Contestant 5</v>
      </c>
    </row>
    <row r="43" spans="1:12" ht="12.75">
      <c r="A43" t="s">
        <v>138</v>
      </c>
      <c r="B43" t="s">
        <v>138</v>
      </c>
      <c r="C43" s="51" t="s">
        <v>285</v>
      </c>
      <c r="D43" s="52"/>
      <c r="E43" s="52"/>
      <c r="K43" s="9"/>
      <c r="L43" s="8" t="str">
        <f t="shared" si="1"/>
        <v>International Speech Contestant 6</v>
      </c>
    </row>
    <row r="44" ht="12.75">
      <c r="L44" s="8"/>
    </row>
    <row r="45" ht="12.75">
      <c r="L45" s="8"/>
    </row>
    <row r="46" spans="3:12" ht="12.75">
      <c r="C46" s="5" t="s">
        <v>189</v>
      </c>
      <c r="L46" s="8" t="str">
        <f t="shared" si="1"/>
        <v>See "Judges" tab for list of judges</v>
      </c>
    </row>
    <row r="47" ht="12.75">
      <c r="L47" s="8"/>
    </row>
    <row r="48" spans="3:12" ht="12.75">
      <c r="C48" s="49" t="s">
        <v>19</v>
      </c>
      <c r="D48" t="s">
        <v>6</v>
      </c>
      <c r="L48" s="8"/>
    </row>
    <row r="49" spans="3:12" ht="12.75">
      <c r="C49" s="5" t="s">
        <v>20</v>
      </c>
      <c r="D49" t="s">
        <v>272</v>
      </c>
      <c r="L49" s="8"/>
    </row>
    <row r="50" spans="3:12" ht="12.75">
      <c r="C50" s="5" t="s">
        <v>21</v>
      </c>
      <c r="D50" t="s">
        <v>273</v>
      </c>
      <c r="L50" s="8"/>
    </row>
    <row r="51" spans="3:12" ht="12.75">
      <c r="C51" s="5" t="s">
        <v>22</v>
      </c>
      <c r="D51" s="10" t="s">
        <v>319</v>
      </c>
      <c r="E51" s="9"/>
      <c r="L51" s="8"/>
    </row>
    <row r="56" spans="4:5" ht="12.75">
      <c r="D56" s="11"/>
      <c r="E56" s="11"/>
    </row>
  </sheetData>
  <sheetProtection/>
  <printOptions/>
  <pageMargins left="0.75" right="0.75" top="1" bottom="1" header="0.5" footer="0.5"/>
  <pageSetup fitToHeight="4" fitToWidth="1" horizontalDpi="600" verticalDpi="600" orientation="landscape" scale="65" r:id="rId3"/>
  <legacyDrawing r:id="rId2"/>
</worksheet>
</file>

<file path=xl/worksheets/sheet10.xml><?xml version="1.0" encoding="utf-8"?>
<worksheet xmlns="http://schemas.openxmlformats.org/spreadsheetml/2006/main" xmlns:r="http://schemas.openxmlformats.org/officeDocument/2006/relationships">
  <sheetPr>
    <tabColor indexed="10"/>
  </sheetPr>
  <dimension ref="A1:A21"/>
  <sheetViews>
    <sheetView showGridLines="0" zoomScalePageLayoutView="0" workbookViewId="0" topLeftCell="A1">
      <selection activeCell="C23" sqref="C23"/>
    </sheetView>
  </sheetViews>
  <sheetFormatPr defaultColWidth="9.140625" defaultRowHeight="12.75"/>
  <cols>
    <col min="1" max="1" width="127.28125" style="48" customWidth="1"/>
    <col min="2" max="16384" width="9.140625" style="60" customWidth="1"/>
  </cols>
  <sheetData>
    <row r="1" ht="18">
      <c r="A1" s="56" t="s">
        <v>25</v>
      </c>
    </row>
    <row r="2" ht="12.75">
      <c r="A2" s="48" t="s">
        <v>40</v>
      </c>
    </row>
    <row r="3" ht="12.75">
      <c r="A3" s="55" t="s">
        <v>24</v>
      </c>
    </row>
    <row r="4" ht="12.75">
      <c r="A4" s="48" t="s">
        <v>42</v>
      </c>
    </row>
    <row r="5" ht="12.75">
      <c r="A5" s="49" t="s">
        <v>26</v>
      </c>
    </row>
    <row r="6" ht="12.75">
      <c r="A6" s="59" t="s">
        <v>41</v>
      </c>
    </row>
    <row r="7" ht="140.25">
      <c r="A7" s="48" t="s">
        <v>45</v>
      </c>
    </row>
    <row r="8" ht="12.75">
      <c r="A8" s="58"/>
    </row>
    <row r="9" ht="12.75">
      <c r="A9" s="57" t="s">
        <v>43</v>
      </c>
    </row>
    <row r="10" ht="38.25">
      <c r="A10" s="48" t="s">
        <v>44</v>
      </c>
    </row>
    <row r="12" ht="12.75">
      <c r="A12" s="57" t="s">
        <v>46</v>
      </c>
    </row>
    <row r="13" ht="114.75">
      <c r="A13" s="48" t="s">
        <v>15</v>
      </c>
    </row>
    <row r="15" ht="12.75">
      <c r="A15" s="57" t="s">
        <v>16</v>
      </c>
    </row>
    <row r="16" ht="63.75">
      <c r="A16" s="48" t="s">
        <v>14</v>
      </c>
    </row>
    <row r="19" ht="12.75">
      <c r="A19" s="49" t="s">
        <v>27</v>
      </c>
    </row>
    <row r="20" ht="12.75">
      <c r="A20" s="57" t="s">
        <v>17</v>
      </c>
    </row>
    <row r="21" ht="114.75">
      <c r="A21" s="48" t="s">
        <v>18</v>
      </c>
    </row>
  </sheetData>
  <sheetProtection/>
  <hyperlinks>
    <hyperlink ref="A3" r:id="rId1" display="Please visit my website at www.esplanadenet.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H102"/>
  <sheetViews>
    <sheetView showGridLines="0" showZeros="0" tabSelected="1" zoomScalePageLayoutView="0" workbookViewId="0" topLeftCell="A1">
      <selection activeCell="E4" sqref="E4"/>
    </sheetView>
  </sheetViews>
  <sheetFormatPr defaultColWidth="9.140625" defaultRowHeight="12.75"/>
  <cols>
    <col min="1" max="1" width="10.421875" style="24" customWidth="1"/>
    <col min="2" max="2" width="11.00390625" style="25" hidden="1" customWidth="1"/>
    <col min="3" max="3" width="25.28125" style="25" bestFit="1" customWidth="1"/>
    <col min="4" max="4" width="60.140625" style="21" customWidth="1"/>
    <col min="5" max="5" width="53.00390625" style="21" customWidth="1"/>
    <col min="6" max="6" width="34.421875" style="26" customWidth="1"/>
    <col min="7" max="7" width="39.8515625" style="20" customWidth="1"/>
    <col min="8" max="8" width="21.28125" style="21" customWidth="1"/>
    <col min="9" max="16384" width="9.140625" style="21" customWidth="1"/>
  </cols>
  <sheetData>
    <row r="1" spans="1:6" ht="15">
      <c r="A1" s="152" t="str">
        <f>AreaDivision&amp;" "&amp;Contest1&amp;" and "&amp;Contest2&amp;" Speech Contest Timed Agenda"</f>
        <v>Area XX Tall Tales and International Speech Contest Timed Agenda</v>
      </c>
      <c r="B1" s="152"/>
      <c r="C1" s="152"/>
      <c r="D1" s="152"/>
      <c r="E1" s="18"/>
      <c r="F1" s="19"/>
    </row>
    <row r="2" spans="1:6" ht="15">
      <c r="A2" s="151" t="str">
        <f>ContestDate</f>
        <v>xx/xx/2017</v>
      </c>
      <c r="B2" s="151"/>
      <c r="C2" s="151"/>
      <c r="D2" s="151"/>
      <c r="E2" s="18"/>
      <c r="F2" s="19"/>
    </row>
    <row r="3" spans="1:6" ht="25.5" customHeight="1">
      <c r="A3" s="153" t="s">
        <v>320</v>
      </c>
      <c r="B3" s="153"/>
      <c r="C3" s="153"/>
      <c r="D3" s="153"/>
      <c r="E3" s="18"/>
      <c r="F3" s="19"/>
    </row>
    <row r="4" spans="1:6" ht="87" customHeight="1">
      <c r="A4" s="149" t="s">
        <v>291</v>
      </c>
      <c r="B4" s="150"/>
      <c r="C4" s="150"/>
      <c r="D4" s="150"/>
      <c r="E4" s="22"/>
      <c r="F4" s="23"/>
    </row>
    <row r="6" spans="1:7" ht="15">
      <c r="A6" s="27" t="s">
        <v>127</v>
      </c>
      <c r="B6" s="28"/>
      <c r="C6" s="29" t="s">
        <v>125</v>
      </c>
      <c r="D6" s="29" t="s">
        <v>128</v>
      </c>
      <c r="E6" s="26"/>
      <c r="F6" s="20"/>
      <c r="G6" s="21"/>
    </row>
    <row r="7" spans="1:7" ht="80.25" customHeight="1">
      <c r="A7" s="30">
        <v>0.3541666666666667</v>
      </c>
      <c r="B7" s="31">
        <v>0.020833333333333332</v>
      </c>
      <c r="C7" s="32" t="str">
        <f>ContestChair&amp;CHAR(10)&amp;SetUpCleanUp1&amp;CHAR(10)&amp;SetUpCleanUp2&amp;CHAR(10)&amp;RegistrationChair&amp;CHAR(10)&amp;RegistrationAsst&amp;CHAR(10)&amp;RaffleChair</f>
        <v>Contest Chair
Set-Up/Clean-Up Team
Set-Up/Clean-Up Team
Registration Chair
Registration Assistant
Raffle Chair</v>
      </c>
      <c r="D7" s="33" t="s">
        <v>5</v>
      </c>
      <c r="E7" s="54"/>
      <c r="F7" s="20"/>
      <c r="G7" s="21"/>
    </row>
    <row r="8" spans="1:7" ht="27.75" customHeight="1">
      <c r="A8" s="30">
        <f>A7+B7</f>
        <v>0.375</v>
      </c>
      <c r="B8" s="31">
        <v>0</v>
      </c>
      <c r="C8" s="34" t="str">
        <f>RegistrationChair&amp;CHAR(10)&amp;RegistrationAsst</f>
        <v>Registration Chair
Registration Assistant</v>
      </c>
      <c r="D8" s="35" t="s">
        <v>175</v>
      </c>
      <c r="E8" s="20"/>
      <c r="F8" s="21"/>
      <c r="G8" s="21"/>
    </row>
    <row r="9" spans="1:7" ht="32.25" customHeight="1">
      <c r="A9" s="30">
        <f>A8+B8</f>
        <v>0.375</v>
      </c>
      <c r="B9" s="31">
        <v>0.020833333333333332</v>
      </c>
      <c r="C9" s="34" t="str">
        <f>FoodChair&amp;CHAR(10)&amp;FoodAssistant&amp;CHAR(10)</f>
        <v>Food Chair
Food Assistant
</v>
      </c>
      <c r="D9" s="35" t="s">
        <v>7</v>
      </c>
      <c r="E9" s="54"/>
      <c r="F9" s="20"/>
      <c r="G9" s="21"/>
    </row>
    <row r="10" spans="1:7" ht="96.75" customHeight="1">
      <c r="A10" s="30">
        <f>A9</f>
        <v>0.375</v>
      </c>
      <c r="B10" s="31">
        <v>0.010416666666666666</v>
      </c>
      <c r="C10" s="34" t="str">
        <f>ChiefJudge&amp;CHAR(10)&amp;"Judges"&amp;CHAR(10)&amp;ChiefBallotCounter&amp;CHAR(10)&amp;BallotCounter&amp;CHAR(10)&amp;ChiefTimer&amp;CHAR(10)&amp;AssistantTimer&amp;CHAR(10)&amp;ContestEvaluator</f>
        <v>Chief Judge
Judges
Chief Ballot Counter
Ballot Counter
Chief Timer
Assistant Timer
Contest Evaluator</v>
      </c>
      <c r="D10" s="35" t="s">
        <v>12</v>
      </c>
      <c r="E10" s="54"/>
      <c r="F10" s="20"/>
      <c r="G10" s="21"/>
    </row>
    <row r="11" spans="1:7" ht="106.5" customHeight="1">
      <c r="A11" s="30">
        <f>A10+B10</f>
        <v>0.3854166666666667</v>
      </c>
      <c r="B11" s="31">
        <v>0.010416666666666666</v>
      </c>
      <c r="C11" s="34" t="str">
        <f>Tall_Tales_Toastmaster&amp;CHAR(10)&amp;ChiefJudge&amp;CHAR(10)&amp;ContestEvaluator&amp;CHAR(10)&amp;SAA&amp;CHAR(10)&amp;ChiefTimer&amp;CHAR(10)&amp;AssistantTimer&amp;CHAR(10)&amp;"Tall Tales Contestants"</f>
        <v>Tall Tales TM
Chief Judge
Contest Evaluator
Sergeant-At-Arms
Chief Timer
Assistant Timer
Tall Tales Contestants</v>
      </c>
      <c r="D11" s="35" t="s">
        <v>293</v>
      </c>
      <c r="E11" s="54"/>
      <c r="F11" s="36"/>
      <c r="G11" s="21"/>
    </row>
    <row r="12" spans="1:7" ht="125.25" customHeight="1">
      <c r="A12" s="30">
        <f aca="true" t="shared" si="0" ref="A12:A18">A11+B11</f>
        <v>0.39583333333333337</v>
      </c>
      <c r="B12" s="31">
        <v>0.013888888888888888</v>
      </c>
      <c r="C12" s="34" t="str">
        <f>International_Speech_Toastmaster&amp;CHAR(10)&amp;ChiefJudge&amp;CHAR(10)&amp;ContestEvaluator&amp;CHAR(10)&amp;SAA&amp;CHAR(10)&amp;ChiefTimer&amp;CHAR(10)&amp;AssistantTimer&amp;CHAR(10)&amp;"International Speech Contestants"</f>
        <v>International Speech TM
Chief Judge
Contest Evaluator
Sergeant-At-Arms
Chief Timer
Assistant Timer
International Speech Contestants</v>
      </c>
      <c r="D12" s="35" t="s">
        <v>294</v>
      </c>
      <c r="E12" s="54"/>
      <c r="F12" s="20"/>
      <c r="G12" s="21"/>
    </row>
    <row r="13" spans="1:7" ht="13.5" customHeight="1">
      <c r="A13" s="30">
        <f>A12+B12</f>
        <v>0.40972222222222227</v>
      </c>
      <c r="B13" s="31">
        <v>0.005555555555555556</v>
      </c>
      <c r="C13" s="34" t="str">
        <f>ProtocolOfficer</f>
        <v>Protocol Officer</v>
      </c>
      <c r="D13" s="35" t="s">
        <v>176</v>
      </c>
      <c r="E13" s="54"/>
      <c r="F13" s="20"/>
      <c r="G13" s="21"/>
    </row>
    <row r="14" spans="1:7" ht="12.75">
      <c r="A14" s="30">
        <f t="shared" si="0"/>
        <v>0.4152777777777778</v>
      </c>
      <c r="B14" s="31">
        <v>0.001388888888888889</v>
      </c>
      <c r="C14" s="34" t="str">
        <f>SAA</f>
        <v>Sergeant-At-Arms</v>
      </c>
      <c r="D14" s="35" t="s">
        <v>177</v>
      </c>
      <c r="E14" s="54"/>
      <c r="F14" s="20"/>
      <c r="G14" s="21"/>
    </row>
    <row r="15" spans="1:7" ht="123.75" customHeight="1">
      <c r="A15" s="30">
        <f t="shared" si="0"/>
        <v>0.4166666666666667</v>
      </c>
      <c r="B15" s="31">
        <v>0.0006944444444444445</v>
      </c>
      <c r="C15" s="34" t="str">
        <f>SAA</f>
        <v>Sergeant-At-Arms</v>
      </c>
      <c r="D15" s="35" t="s">
        <v>305</v>
      </c>
      <c r="E15" s="54"/>
      <c r="F15" s="37"/>
      <c r="G15" s="21"/>
    </row>
    <row r="16" spans="1:7" ht="81.75" customHeight="1">
      <c r="A16" s="30">
        <f t="shared" si="0"/>
        <v>0.4173611111111111</v>
      </c>
      <c r="B16" s="31">
        <v>0.001388888888888889</v>
      </c>
      <c r="C16" s="34" t="str">
        <f>AreaDirector</f>
        <v>Area Director</v>
      </c>
      <c r="D16" s="35" t="s">
        <v>296</v>
      </c>
      <c r="E16" s="54"/>
      <c r="F16" s="20"/>
      <c r="G16" s="21"/>
    </row>
    <row r="17" spans="1:7" ht="41.25" customHeight="1">
      <c r="A17" s="30">
        <f t="shared" si="0"/>
        <v>0.41875</v>
      </c>
      <c r="B17" s="31">
        <v>0.001388888888888889</v>
      </c>
      <c r="C17" s="34" t="str">
        <f>Pledge</f>
        <v>Pledge/Thought Person</v>
      </c>
      <c r="D17" s="35" t="s">
        <v>306</v>
      </c>
      <c r="E17" s="54"/>
      <c r="F17" s="20"/>
      <c r="G17" s="21"/>
    </row>
    <row r="18" spans="1:7" ht="94.5" customHeight="1">
      <c r="A18" s="30">
        <f t="shared" si="0"/>
        <v>0.4201388888888889</v>
      </c>
      <c r="B18" s="31">
        <v>0.0020833333333333333</v>
      </c>
      <c r="C18" s="34" t="str">
        <f>AreaDirector</f>
        <v>Area Director</v>
      </c>
      <c r="D18" s="35" t="s">
        <v>11</v>
      </c>
      <c r="E18" s="54"/>
      <c r="F18" s="20"/>
      <c r="G18" s="21"/>
    </row>
    <row r="19" spans="1:7" ht="56.25" customHeight="1">
      <c r="A19" s="30">
        <f>A18+B18</f>
        <v>0.4222222222222222</v>
      </c>
      <c r="B19" s="31">
        <v>0.0006944444444444445</v>
      </c>
      <c r="C19" s="34" t="str">
        <f>AreaDirector</f>
        <v>Area Director</v>
      </c>
      <c r="D19" s="33" t="s">
        <v>297</v>
      </c>
      <c r="E19" s="54"/>
      <c r="F19" s="20"/>
      <c r="G19" s="21"/>
    </row>
    <row r="20" spans="1:7" ht="15">
      <c r="A20" s="146" t="str">
        <f>Contest1&amp;" Contest"</f>
        <v>Tall Tales Contest</v>
      </c>
      <c r="B20" s="147"/>
      <c r="C20" s="147"/>
      <c r="D20" s="148"/>
      <c r="E20" s="54"/>
      <c r="F20" s="20"/>
      <c r="G20" s="21"/>
    </row>
    <row r="21" spans="1:8" ht="270.75" customHeight="1">
      <c r="A21" s="38">
        <f>A19+B19</f>
        <v>0.42291666666666666</v>
      </c>
      <c r="B21" s="39">
        <v>0.003472222222222222</v>
      </c>
      <c r="C21" s="40" t="str">
        <f>Tall_Tales_Toastmaster</f>
        <v>Tall Tales TM</v>
      </c>
      <c r="D21" s="41" t="s">
        <v>298</v>
      </c>
      <c r="E21" s="37"/>
      <c r="H21" s="20"/>
    </row>
    <row r="22" spans="1:6" ht="270" customHeight="1">
      <c r="A22" s="42"/>
      <c r="B22" s="43"/>
      <c r="C22" s="44"/>
      <c r="D22" s="45" t="s">
        <v>0</v>
      </c>
      <c r="E22" s="54"/>
      <c r="F22" s="20"/>
    </row>
    <row r="23" spans="1:7" ht="41.25" customHeight="1">
      <c r="A23" s="30">
        <f>A21+B21</f>
        <v>0.4263888888888889</v>
      </c>
      <c r="B23" s="31">
        <v>0.0006944444444444445</v>
      </c>
      <c r="C23" s="34" t="str">
        <f>ChiefJudge</f>
        <v>Chief Judge</v>
      </c>
      <c r="D23" s="33" t="s">
        <v>178</v>
      </c>
      <c r="E23" s="54"/>
      <c r="F23" s="20"/>
      <c r="G23" s="21"/>
    </row>
    <row r="24" spans="1:7" ht="84" customHeight="1">
      <c r="A24" s="30">
        <f>A23+B23</f>
        <v>0.4270833333333333</v>
      </c>
      <c r="B24" s="31">
        <v>0.024999999999999998</v>
      </c>
      <c r="C24" s="40" t="str">
        <f>Tall_Tales_Toastmaster</f>
        <v>Tall Tales TM</v>
      </c>
      <c r="D24" s="33" t="s">
        <v>295</v>
      </c>
      <c r="E24" s="54"/>
      <c r="F24" s="20"/>
      <c r="G24" s="21"/>
    </row>
    <row r="25" spans="1:7" ht="108.75" customHeight="1">
      <c r="A25" s="30">
        <f>A24+B24</f>
        <v>0.45208333333333334</v>
      </c>
      <c r="B25" s="31">
        <v>0</v>
      </c>
      <c r="C25" s="34" t="str">
        <f>Tall_Tales_Toastmaster</f>
        <v>Tall Tales TM</v>
      </c>
      <c r="D25" s="33" t="s">
        <v>262</v>
      </c>
      <c r="E25" s="54"/>
      <c r="F25" s="20"/>
      <c r="G25" s="21"/>
    </row>
    <row r="26" spans="1:7" ht="30.75" customHeight="1">
      <c r="A26" s="30">
        <f>A25+B25</f>
        <v>0.45208333333333334</v>
      </c>
      <c r="B26" s="31">
        <v>0.001388888888888889</v>
      </c>
      <c r="C26" s="34" t="str">
        <f>ChiefBallotCounter&amp;CHAR(10)&amp;BallotCounter</f>
        <v>Chief Ballot Counter
Ballot Counter</v>
      </c>
      <c r="D26" s="33" t="s">
        <v>179</v>
      </c>
      <c r="E26" s="54"/>
      <c r="F26" s="20"/>
      <c r="G26" s="21"/>
    </row>
    <row r="27" spans="1:7" ht="110.25" customHeight="1">
      <c r="A27" s="30">
        <f aca="true" t="shared" si="1" ref="A27:A33">A26+B26</f>
        <v>0.4534722222222222</v>
      </c>
      <c r="B27" s="31">
        <v>0.004166666666666667</v>
      </c>
      <c r="C27" s="40" t="str">
        <f>Tall_Tales_Toastmaster</f>
        <v>Tall Tales TM</v>
      </c>
      <c r="D27" s="33" t="s">
        <v>269</v>
      </c>
      <c r="E27" s="54"/>
      <c r="F27" s="20"/>
      <c r="G27" s="21"/>
    </row>
    <row r="28" spans="1:7" ht="33.75" customHeight="1">
      <c r="A28" s="30">
        <f>A27+B27</f>
        <v>0.4576388888888889</v>
      </c>
      <c r="B28" s="31">
        <v>0.0006944444444444445</v>
      </c>
      <c r="C28" s="34" t="str">
        <f>Tall_Tales_Toastmaster</f>
        <v>Tall Tales TM</v>
      </c>
      <c r="D28" s="33" t="s">
        <v>307</v>
      </c>
      <c r="E28" s="54"/>
      <c r="F28" s="20"/>
      <c r="G28" s="21"/>
    </row>
    <row r="29" spans="1:7" ht="72" customHeight="1">
      <c r="A29" s="30">
        <f>A28+B28</f>
        <v>0.4583333333333333</v>
      </c>
      <c r="B29" s="31">
        <v>0.0006944444444444445</v>
      </c>
      <c r="C29" s="34" t="str">
        <f>AreaDirector&amp;CHAR(10)&amp;RaffleChair</f>
        <v>Area Director
Raffle Chair</v>
      </c>
      <c r="D29" s="33" t="s">
        <v>270</v>
      </c>
      <c r="E29" s="54"/>
      <c r="F29" s="20"/>
      <c r="G29" s="21"/>
    </row>
    <row r="30" spans="1:7" ht="13.5" customHeight="1">
      <c r="A30" s="30">
        <f t="shared" si="1"/>
        <v>0.45902777777777776</v>
      </c>
      <c r="B30" s="31">
        <v>0.005555555555555556</v>
      </c>
      <c r="C30" s="34" t="str">
        <f>ProtocolOfficer</f>
        <v>Protocol Officer</v>
      </c>
      <c r="D30" s="33" t="s">
        <v>181</v>
      </c>
      <c r="E30" s="54"/>
      <c r="F30" s="20"/>
      <c r="G30" s="21"/>
    </row>
    <row r="31" spans="1:7" ht="14.25" customHeight="1">
      <c r="A31" s="30">
        <f t="shared" si="1"/>
        <v>0.4645833333333333</v>
      </c>
      <c r="B31" s="31">
        <v>0.001388888888888889</v>
      </c>
      <c r="C31" s="34" t="str">
        <f>SAA</f>
        <v>Sergeant-At-Arms</v>
      </c>
      <c r="D31" s="33" t="s">
        <v>180</v>
      </c>
      <c r="E31" s="54"/>
      <c r="F31" s="20"/>
      <c r="G31" s="21"/>
    </row>
    <row r="32" spans="1:7" ht="62.25" customHeight="1">
      <c r="A32" s="30">
        <f t="shared" si="1"/>
        <v>0.4659722222222222</v>
      </c>
      <c r="B32" s="31">
        <v>0</v>
      </c>
      <c r="C32" s="34" t="str">
        <f>SAA</f>
        <v>Sergeant-At-Arms</v>
      </c>
      <c r="D32" s="33" t="s">
        <v>308</v>
      </c>
      <c r="E32" s="54"/>
      <c r="F32" s="20"/>
      <c r="G32" s="21"/>
    </row>
    <row r="33" spans="1:7" ht="72" customHeight="1">
      <c r="A33" s="30">
        <f t="shared" si="1"/>
        <v>0.4659722222222222</v>
      </c>
      <c r="B33" s="31">
        <v>0.001388888888888889</v>
      </c>
      <c r="C33" s="34" t="str">
        <f>AreaDirector</f>
        <v>Area Director</v>
      </c>
      <c r="D33" s="33" t="s">
        <v>299</v>
      </c>
      <c r="E33" s="54"/>
      <c r="F33" s="20"/>
      <c r="G33" s="21"/>
    </row>
    <row r="34" spans="1:7" ht="15">
      <c r="A34" s="146" t="str">
        <f>Contest2&amp;" Contest"</f>
        <v>International Contest</v>
      </c>
      <c r="B34" s="147"/>
      <c r="C34" s="147"/>
      <c r="D34" s="148"/>
      <c r="E34" s="54"/>
      <c r="F34" s="20"/>
      <c r="G34" s="21"/>
    </row>
    <row r="35" spans="1:7" ht="200.25" customHeight="1">
      <c r="A35" s="38">
        <f>A33+B33</f>
        <v>0.46736111111111106</v>
      </c>
      <c r="B35" s="39">
        <v>0.0020833333333333333</v>
      </c>
      <c r="C35" s="40" t="str">
        <f>International_Speech_Toastmaster</f>
        <v>International Speech TM</v>
      </c>
      <c r="D35" s="41" t="s">
        <v>292</v>
      </c>
      <c r="E35" s="54"/>
      <c r="F35" s="20"/>
      <c r="G35" s="21"/>
    </row>
    <row r="36" spans="1:7" ht="270.75" customHeight="1">
      <c r="A36" s="42"/>
      <c r="B36" s="43"/>
      <c r="C36" s="44"/>
      <c r="D36" s="45" t="s">
        <v>0</v>
      </c>
      <c r="E36" s="54"/>
      <c r="F36" s="20"/>
      <c r="G36" s="21"/>
    </row>
    <row r="37" spans="1:7" ht="40.5" customHeight="1">
      <c r="A37" s="30">
        <f>A35+B35</f>
        <v>0.4694444444444444</v>
      </c>
      <c r="B37" s="31">
        <v>0.0006944444444444445</v>
      </c>
      <c r="C37" s="34" t="str">
        <f>ChiefJudge</f>
        <v>Chief Judge</v>
      </c>
      <c r="D37" s="33" t="s">
        <v>178</v>
      </c>
      <c r="E37" s="54"/>
      <c r="F37" s="20"/>
      <c r="G37" s="21"/>
    </row>
    <row r="38" spans="1:7" ht="81" customHeight="1">
      <c r="A38" s="30">
        <f aca="true" t="shared" si="2" ref="A38:A45">A37+B37</f>
        <v>0.47013888888888883</v>
      </c>
      <c r="B38" s="31">
        <v>0.03333333333333333</v>
      </c>
      <c r="C38" s="40" t="str">
        <f>International_Speech_Toastmaster</f>
        <v>International Speech TM</v>
      </c>
      <c r="D38" s="33" t="s">
        <v>271</v>
      </c>
      <c r="E38" s="54"/>
      <c r="F38" s="20"/>
      <c r="G38" s="21"/>
    </row>
    <row r="39" spans="1:7" ht="111" customHeight="1">
      <c r="A39" s="30">
        <f t="shared" si="2"/>
        <v>0.5034722222222222</v>
      </c>
      <c r="B39" s="31">
        <v>0</v>
      </c>
      <c r="C39" s="40" t="str">
        <f>International_Speech_Toastmaster</f>
        <v>International Speech TM</v>
      </c>
      <c r="D39" s="33" t="s">
        <v>262</v>
      </c>
      <c r="E39" s="54"/>
      <c r="F39" s="20"/>
      <c r="G39" s="21"/>
    </row>
    <row r="40" spans="1:7" ht="26.25" customHeight="1">
      <c r="A40" s="30">
        <f t="shared" si="2"/>
        <v>0.5034722222222222</v>
      </c>
      <c r="B40" s="31">
        <v>0.001388888888888889</v>
      </c>
      <c r="C40" s="34" t="str">
        <f>ChiefBallotCounter&amp;CHAR(10)&amp;BallotCounter</f>
        <v>Chief Ballot Counter
Ballot Counter</v>
      </c>
      <c r="D40" s="33" t="s">
        <v>179</v>
      </c>
      <c r="E40" s="54"/>
      <c r="F40" s="20"/>
      <c r="G40" s="21"/>
    </row>
    <row r="41" spans="1:7" ht="114.75">
      <c r="A41" s="30">
        <f t="shared" si="2"/>
        <v>0.5048611111111111</v>
      </c>
      <c r="B41" s="31">
        <v>0.004166666666666667</v>
      </c>
      <c r="C41" s="40" t="str">
        <f>International_Speech_Toastmaster</f>
        <v>International Speech TM</v>
      </c>
      <c r="D41" s="33" t="s">
        <v>269</v>
      </c>
      <c r="E41" s="54"/>
      <c r="F41" s="20"/>
      <c r="G41" s="21"/>
    </row>
    <row r="42" spans="1:7" ht="36" customHeight="1">
      <c r="A42" s="30">
        <f t="shared" si="2"/>
        <v>0.5090277777777777</v>
      </c>
      <c r="B42" s="31">
        <v>0.0006944444444444445</v>
      </c>
      <c r="C42" s="34" t="str">
        <f>International_Speech_Toastmaster</f>
        <v>International Speech TM</v>
      </c>
      <c r="D42" s="33" t="s">
        <v>307</v>
      </c>
      <c r="E42" s="54"/>
      <c r="F42" s="20"/>
      <c r="G42" s="21"/>
    </row>
    <row r="43" spans="1:7" ht="51">
      <c r="A43" s="30">
        <f t="shared" si="2"/>
        <v>0.5097222222222222</v>
      </c>
      <c r="B43" s="31">
        <v>0.003472222222222222</v>
      </c>
      <c r="C43" s="34" t="str">
        <f>AreaDirector&amp;CHAR(10)&amp;DivisionDirector&amp;CHAR(10)&amp;DistrictRepresentative</f>
        <v>Area Director
Division Director
District Representative</v>
      </c>
      <c r="D43" s="33" t="s">
        <v>309</v>
      </c>
      <c r="E43" s="54"/>
      <c r="F43" s="20"/>
      <c r="G43" s="21"/>
    </row>
    <row r="44" spans="1:7" ht="55.5" customHeight="1">
      <c r="A44" s="30">
        <f t="shared" si="2"/>
        <v>0.5131944444444444</v>
      </c>
      <c r="B44" s="31">
        <v>0.003472222222222222</v>
      </c>
      <c r="C44" s="34" t="str">
        <f>RaffleChair&amp;CHAR(10)&amp;ContestChair</f>
        <v>Raffle Chair
Contest Chair</v>
      </c>
      <c r="D44" s="33" t="s">
        <v>1</v>
      </c>
      <c r="E44" s="54"/>
      <c r="F44" s="20"/>
      <c r="G44" s="21"/>
    </row>
    <row r="45" spans="1:7" ht="116.25" customHeight="1">
      <c r="A45" s="30">
        <f t="shared" si="2"/>
        <v>0.5166666666666666</v>
      </c>
      <c r="B45" s="31">
        <v>0.003472222222222222</v>
      </c>
      <c r="C45" s="34" t="str">
        <f>AreaDirector&amp;CHAR(10)&amp;DivisionDirector</f>
        <v>Area Director
Division Director</v>
      </c>
      <c r="D45" s="33" t="s">
        <v>310</v>
      </c>
      <c r="E45" s="54"/>
      <c r="F45" s="20"/>
      <c r="G45" s="21"/>
    </row>
    <row r="46" spans="1:7" ht="15">
      <c r="A46" s="146" t="s">
        <v>133</v>
      </c>
      <c r="B46" s="147"/>
      <c r="C46" s="147"/>
      <c r="D46" s="148"/>
      <c r="E46" s="54"/>
      <c r="F46" s="20"/>
      <c r="G46" s="21"/>
    </row>
    <row r="47" spans="1:7" ht="82.5" customHeight="1">
      <c r="A47" s="30">
        <f>+A45+B45</f>
        <v>0.5201388888888888</v>
      </c>
      <c r="B47" s="31"/>
      <c r="C47" s="34" t="str">
        <f>SetUpCleanUp1&amp;"/"&amp;SetUpCleanUp2&amp;CHAR(10)&amp;ContestChair&amp;CHAR(10)&amp;RegistrationChair&amp;CHAR(10)&amp;DivisionTreasurer</f>
        <v>Set-Up/Clean-Up Team/Set-Up/Clean-Up Team
Contest Chair
Registration Chair
Division Treasurer</v>
      </c>
      <c r="D47" s="33" t="s">
        <v>35</v>
      </c>
      <c r="E47" s="54"/>
      <c r="F47" s="20"/>
      <c r="G47" s="21"/>
    </row>
    <row r="48" spans="1:3" ht="12.75">
      <c r="A48" s="46"/>
      <c r="B48" s="47"/>
      <c r="C48" s="47"/>
    </row>
    <row r="49" spans="1:3" ht="12.75">
      <c r="A49" s="46"/>
      <c r="B49" s="47"/>
      <c r="C49" s="47"/>
    </row>
    <row r="50" spans="1:3" ht="12.75">
      <c r="A50" s="46"/>
      <c r="B50" s="47"/>
      <c r="C50" s="47"/>
    </row>
    <row r="51" spans="1:3" ht="12.75">
      <c r="A51" s="46"/>
      <c r="B51" s="47"/>
      <c r="C51" s="47"/>
    </row>
    <row r="52" spans="1:3" ht="12.75">
      <c r="A52" s="46"/>
      <c r="B52" s="47"/>
      <c r="C52" s="47"/>
    </row>
    <row r="53" spans="1:3" ht="12.75">
      <c r="A53" s="46"/>
      <c r="B53" s="47"/>
      <c r="C53" s="47"/>
    </row>
    <row r="54" spans="1:3" ht="12.75">
      <c r="A54" s="46"/>
      <c r="B54" s="47"/>
      <c r="C54" s="47"/>
    </row>
    <row r="55" spans="1:3" ht="12.75">
      <c r="A55" s="46"/>
      <c r="B55" s="47"/>
      <c r="C55" s="47"/>
    </row>
    <row r="56" spans="1:3" ht="12.75">
      <c r="A56" s="46"/>
      <c r="B56" s="47"/>
      <c r="C56" s="47"/>
    </row>
    <row r="57" spans="1:3" ht="12.75">
      <c r="A57" s="46"/>
      <c r="B57" s="47"/>
      <c r="C57" s="47"/>
    </row>
    <row r="58" spans="1:3" ht="12.75">
      <c r="A58" s="46"/>
      <c r="B58" s="47"/>
      <c r="C58" s="47"/>
    </row>
    <row r="59" spans="1:3" ht="12.75">
      <c r="A59" s="46"/>
      <c r="B59" s="47"/>
      <c r="C59" s="47"/>
    </row>
    <row r="60" spans="1:3" ht="12.75">
      <c r="A60" s="46"/>
      <c r="B60" s="47"/>
      <c r="C60" s="47"/>
    </row>
    <row r="61" spans="1:3" ht="12.75">
      <c r="A61" s="46"/>
      <c r="B61" s="47"/>
      <c r="C61" s="47"/>
    </row>
    <row r="62" spans="1:3" ht="12.75">
      <c r="A62" s="46"/>
      <c r="B62" s="47"/>
      <c r="C62" s="47"/>
    </row>
    <row r="63" spans="1:3" ht="12.75">
      <c r="A63" s="46"/>
      <c r="B63" s="47"/>
      <c r="C63" s="47"/>
    </row>
    <row r="64" spans="1:3" ht="12.75">
      <c r="A64" s="46"/>
      <c r="B64" s="47"/>
      <c r="C64" s="47"/>
    </row>
    <row r="65" spans="1:3" ht="12.75">
      <c r="A65" s="46"/>
      <c r="B65" s="47"/>
      <c r="C65" s="47"/>
    </row>
    <row r="66" spans="1:3" ht="12.75">
      <c r="A66" s="46"/>
      <c r="B66" s="47"/>
      <c r="C66" s="47"/>
    </row>
    <row r="67" spans="1:3" ht="12.75">
      <c r="A67" s="46"/>
      <c r="B67" s="47"/>
      <c r="C67" s="47"/>
    </row>
    <row r="68" spans="1:3" ht="12.75">
      <c r="A68" s="46"/>
      <c r="B68" s="47"/>
      <c r="C68" s="47"/>
    </row>
    <row r="69" spans="1:3" ht="12.75">
      <c r="A69" s="46"/>
      <c r="B69" s="47"/>
      <c r="C69" s="47"/>
    </row>
    <row r="70" spans="1:3" ht="12.75">
      <c r="A70" s="46"/>
      <c r="B70" s="47"/>
      <c r="C70" s="47"/>
    </row>
    <row r="71" spans="1:3" ht="12.75">
      <c r="A71" s="46"/>
      <c r="B71" s="47"/>
      <c r="C71" s="47"/>
    </row>
    <row r="72" spans="1:3" ht="12.75">
      <c r="A72" s="46"/>
      <c r="B72" s="47"/>
      <c r="C72" s="47"/>
    </row>
    <row r="73" spans="1:3" ht="12.75">
      <c r="A73" s="46"/>
      <c r="B73" s="47"/>
      <c r="C73" s="47"/>
    </row>
    <row r="74" spans="1:3" ht="12.75">
      <c r="A74" s="46"/>
      <c r="B74" s="47"/>
      <c r="C74" s="47"/>
    </row>
    <row r="75" spans="1:3" ht="12.75">
      <c r="A75" s="46"/>
      <c r="B75" s="47"/>
      <c r="C75" s="47"/>
    </row>
    <row r="76" spans="1:3" ht="12.75">
      <c r="A76" s="46"/>
      <c r="B76" s="47"/>
      <c r="C76" s="47"/>
    </row>
    <row r="77" spans="1:3" ht="12.75">
      <c r="A77" s="46"/>
      <c r="B77" s="47"/>
      <c r="C77" s="47"/>
    </row>
    <row r="78" spans="1:3" ht="12.75">
      <c r="A78" s="46"/>
      <c r="B78" s="47"/>
      <c r="C78" s="47"/>
    </row>
    <row r="79" spans="1:3" ht="12.75">
      <c r="A79" s="46"/>
      <c r="B79" s="47"/>
      <c r="C79" s="47"/>
    </row>
    <row r="80" spans="1:3" ht="12.75">
      <c r="A80" s="46"/>
      <c r="B80" s="47"/>
      <c r="C80" s="47"/>
    </row>
    <row r="81" spans="1:3" ht="12.75">
      <c r="A81" s="46"/>
      <c r="B81" s="47"/>
      <c r="C81" s="47"/>
    </row>
    <row r="82" spans="1:3" ht="12.75">
      <c r="A82" s="46"/>
      <c r="B82" s="47"/>
      <c r="C82" s="47"/>
    </row>
    <row r="83" spans="1:3" ht="12.75">
      <c r="A83" s="46"/>
      <c r="B83" s="47"/>
      <c r="C83" s="47"/>
    </row>
    <row r="84" spans="1:3" ht="12.75">
      <c r="A84" s="46"/>
      <c r="B84" s="47"/>
      <c r="C84" s="47"/>
    </row>
    <row r="85" spans="1:3" ht="12.75">
      <c r="A85" s="46"/>
      <c r="B85" s="47"/>
      <c r="C85" s="47"/>
    </row>
    <row r="86" spans="1:3" ht="12.75">
      <c r="A86" s="46"/>
      <c r="B86" s="47"/>
      <c r="C86" s="47"/>
    </row>
    <row r="87" spans="1:3" ht="12.75">
      <c r="A87" s="46"/>
      <c r="B87" s="47"/>
      <c r="C87" s="47"/>
    </row>
    <row r="88" spans="1:3" ht="12.75">
      <c r="A88" s="46"/>
      <c r="B88" s="47"/>
      <c r="C88" s="47"/>
    </row>
    <row r="89" spans="1:3" ht="12.75">
      <c r="A89" s="46"/>
      <c r="B89" s="47"/>
      <c r="C89" s="47"/>
    </row>
    <row r="90" spans="1:3" ht="12.75">
      <c r="A90" s="46"/>
      <c r="B90" s="47"/>
      <c r="C90" s="47"/>
    </row>
    <row r="91" spans="1:3" ht="12.75">
      <c r="A91" s="46"/>
      <c r="B91" s="47"/>
      <c r="C91" s="47"/>
    </row>
    <row r="92" spans="1:3" ht="12.75">
      <c r="A92" s="46"/>
      <c r="B92" s="47"/>
      <c r="C92" s="47"/>
    </row>
    <row r="93" spans="1:3" ht="12.75">
      <c r="A93" s="46"/>
      <c r="B93" s="47"/>
      <c r="C93" s="47"/>
    </row>
    <row r="94" spans="1:3" ht="12.75">
      <c r="A94" s="46"/>
      <c r="B94" s="47"/>
      <c r="C94" s="47"/>
    </row>
    <row r="95" spans="1:3" ht="12.75">
      <c r="A95" s="46"/>
      <c r="B95" s="47"/>
      <c r="C95" s="47"/>
    </row>
    <row r="96" spans="1:3" ht="12.75">
      <c r="A96" s="46"/>
      <c r="B96" s="47"/>
      <c r="C96" s="47"/>
    </row>
    <row r="97" spans="1:3" ht="12.75">
      <c r="A97" s="46"/>
      <c r="B97" s="47"/>
      <c r="C97" s="47"/>
    </row>
    <row r="98" spans="1:3" ht="12.75">
      <c r="A98" s="46"/>
      <c r="B98" s="47"/>
      <c r="C98" s="47"/>
    </row>
    <row r="99" spans="1:3" ht="12.75">
      <c r="A99" s="46"/>
      <c r="B99" s="47"/>
      <c r="C99" s="47"/>
    </row>
    <row r="100" spans="1:3" ht="12.75">
      <c r="A100" s="46"/>
      <c r="B100" s="47"/>
      <c r="C100" s="47"/>
    </row>
    <row r="101" spans="1:3" ht="12.75">
      <c r="A101" s="46"/>
      <c r="B101" s="47"/>
      <c r="C101" s="47"/>
    </row>
    <row r="102" spans="1:3" ht="12.75">
      <c r="A102" s="46"/>
      <c r="B102" s="47"/>
      <c r="C102" s="47"/>
    </row>
  </sheetData>
  <sheetProtection/>
  <mergeCells count="7">
    <mergeCell ref="A46:D46"/>
    <mergeCell ref="A4:D4"/>
    <mergeCell ref="A2:D2"/>
    <mergeCell ref="A1:D1"/>
    <mergeCell ref="A3:D3"/>
    <mergeCell ref="A20:D20"/>
    <mergeCell ref="A34:D34"/>
  </mergeCells>
  <printOptions/>
  <pageMargins left="0.25" right="0.25" top="0.5" bottom="0.5" header="0.5" footer="0.5"/>
  <pageSetup fitToHeight="11" fitToWidth="1" horizontalDpi="600" verticalDpi="600" orientation="portrait" r:id="rId1"/>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B37"/>
  <sheetViews>
    <sheetView showGridLines="0" zoomScalePageLayoutView="0" workbookViewId="0" topLeftCell="A6">
      <selection activeCell="C23" sqref="C23"/>
    </sheetView>
  </sheetViews>
  <sheetFormatPr defaultColWidth="8.8515625" defaultRowHeight="12.75"/>
  <cols>
    <col min="1" max="1" width="54.140625" style="0" bestFit="1" customWidth="1"/>
    <col min="2" max="2" width="20.28125" style="0" bestFit="1" customWidth="1"/>
  </cols>
  <sheetData>
    <row r="1" spans="1:2" ht="18">
      <c r="A1" s="154" t="s">
        <v>151</v>
      </c>
      <c r="B1" s="154"/>
    </row>
    <row r="2" spans="1:2" ht="18">
      <c r="A2" s="70"/>
      <c r="B2" s="72"/>
    </row>
    <row r="3" spans="1:2" ht="12.75">
      <c r="A3" s="64" t="s">
        <v>72</v>
      </c>
      <c r="B3" s="64" t="s">
        <v>48</v>
      </c>
    </row>
    <row r="4" spans="1:2" ht="12.75">
      <c r="A4" s="67" t="s">
        <v>182</v>
      </c>
      <c r="B4" s="67" t="str">
        <f>AreaGovernor</f>
        <v>Area Director</v>
      </c>
    </row>
    <row r="5" spans="1:2" ht="12.75">
      <c r="A5" s="67" t="s">
        <v>183</v>
      </c>
      <c r="B5" s="67" t="str">
        <f>AreaGovernor</f>
        <v>Area Director</v>
      </c>
    </row>
    <row r="6" spans="1:2" ht="12.75">
      <c r="A6" s="67" t="s">
        <v>165</v>
      </c>
      <c r="B6" s="67" t="str">
        <f aca="true" t="shared" si="0" ref="B6:B11">ChiefJudge</f>
        <v>Chief Judge</v>
      </c>
    </row>
    <row r="7" spans="1:2" ht="12.75">
      <c r="A7" s="67" t="s">
        <v>169</v>
      </c>
      <c r="B7" s="67" t="str">
        <f t="shared" si="0"/>
        <v>Chief Judge</v>
      </c>
    </row>
    <row r="8" spans="1:2" ht="12.75">
      <c r="A8" s="67" t="s">
        <v>184</v>
      </c>
      <c r="B8" s="67" t="str">
        <f t="shared" si="0"/>
        <v>Chief Judge</v>
      </c>
    </row>
    <row r="9" spans="1:2" ht="12.75">
      <c r="A9" s="67" t="s">
        <v>87</v>
      </c>
      <c r="B9" s="67" t="str">
        <f t="shared" si="0"/>
        <v>Chief Judge</v>
      </c>
    </row>
    <row r="10" spans="1:2" ht="12.75">
      <c r="A10" s="67" t="s">
        <v>99</v>
      </c>
      <c r="B10" s="67" t="str">
        <f t="shared" si="0"/>
        <v>Chief Judge</v>
      </c>
    </row>
    <row r="11" spans="1:2" ht="12.75">
      <c r="A11" s="67" t="s">
        <v>38</v>
      </c>
      <c r="B11" s="67" t="str">
        <f t="shared" si="0"/>
        <v>Chief Judge</v>
      </c>
    </row>
    <row r="12" spans="1:2" ht="12.75">
      <c r="A12" s="67" t="s">
        <v>156</v>
      </c>
      <c r="B12" s="67" t="str">
        <f>ChiefTimer</f>
        <v>Chief Timer</v>
      </c>
    </row>
    <row r="13" spans="1:2" ht="12.75">
      <c r="A13" s="67" t="s">
        <v>157</v>
      </c>
      <c r="B13" s="67" t="str">
        <f>ChiefTimer</f>
        <v>Chief Timer</v>
      </c>
    </row>
    <row r="14" spans="1:2" ht="12.75">
      <c r="A14" s="67" t="s">
        <v>164</v>
      </c>
      <c r="B14" s="67" t="str">
        <f>ContestChair</f>
        <v>Contest Chair</v>
      </c>
    </row>
    <row r="15" spans="1:2" ht="12.75">
      <c r="A15" s="67" t="s">
        <v>185</v>
      </c>
      <c r="B15" s="67" t="str">
        <f>ContestChair</f>
        <v>Contest Chair</v>
      </c>
    </row>
    <row r="16" spans="1:2" ht="12.75">
      <c r="A16" s="67" t="s">
        <v>174</v>
      </c>
      <c r="B16" s="67" t="str">
        <f>ContestChair</f>
        <v>Contest Chair</v>
      </c>
    </row>
    <row r="17" spans="1:2" ht="12.75">
      <c r="A17" s="67" t="s">
        <v>163</v>
      </c>
      <c r="B17" s="67" t="str">
        <f>ContestChair</f>
        <v>Contest Chair</v>
      </c>
    </row>
    <row r="18" spans="1:2" ht="12.75">
      <c r="A18" s="67" t="s">
        <v>167</v>
      </c>
      <c r="B18" s="67" t="str">
        <f>ContestChair</f>
        <v>Contest Chair</v>
      </c>
    </row>
    <row r="19" spans="1:2" ht="12.75">
      <c r="A19" s="67" t="s">
        <v>152</v>
      </c>
      <c r="B19" s="67" t="str">
        <f>ContestantLiaison</f>
        <v>Contestant Liaison</v>
      </c>
    </row>
    <row r="20" spans="1:2" ht="12.75">
      <c r="A20" s="67" t="s">
        <v>166</v>
      </c>
      <c r="B20" s="67" t="str">
        <f>ContestantLiaison</f>
        <v>Contestant Liaison</v>
      </c>
    </row>
    <row r="21" spans="1:2" ht="12.75">
      <c r="A21" s="67" t="s">
        <v>153</v>
      </c>
      <c r="B21" s="67" t="str">
        <f>ContestantLiaison</f>
        <v>Contestant Liaison</v>
      </c>
    </row>
    <row r="22" spans="1:2" ht="12.75">
      <c r="A22" s="67" t="s">
        <v>188</v>
      </c>
      <c r="B22" s="67" t="str">
        <f>DistrictRepresentative</f>
        <v>District Representative</v>
      </c>
    </row>
    <row r="23" spans="1:2" ht="12.75">
      <c r="A23" s="67" t="s">
        <v>158</v>
      </c>
      <c r="B23" s="67" t="str">
        <f>DivisionTreasurer</f>
        <v>Division Treasurer</v>
      </c>
    </row>
    <row r="24" spans="1:2" ht="12.75">
      <c r="A24" s="67" t="s">
        <v>263</v>
      </c>
      <c r="B24" s="67" t="str">
        <f>DivisionTreasurer</f>
        <v>Division Treasurer</v>
      </c>
    </row>
    <row r="25" spans="1:2" ht="12.75">
      <c r="A25" s="67" t="s">
        <v>159</v>
      </c>
      <c r="B25" s="67" t="str">
        <f>DivisionTreasurer</f>
        <v>Division Treasurer</v>
      </c>
    </row>
    <row r="26" spans="1:2" ht="12.75">
      <c r="A26" s="67" t="s">
        <v>49</v>
      </c>
      <c r="B26" s="67" t="str">
        <f>Program</f>
        <v>Flyer/Program</v>
      </c>
    </row>
    <row r="27" spans="1:2" ht="12.75">
      <c r="A27" s="67" t="s">
        <v>155</v>
      </c>
      <c r="B27" s="67" t="str">
        <f>Program</f>
        <v>Flyer/Program</v>
      </c>
    </row>
    <row r="28" spans="1:2" ht="12.75">
      <c r="A28" s="67" t="s">
        <v>154</v>
      </c>
      <c r="B28" s="67" t="str">
        <f>Program</f>
        <v>Flyer/Program</v>
      </c>
    </row>
    <row r="29" spans="1:2" ht="12.75">
      <c r="A29" s="67" t="s">
        <v>160</v>
      </c>
      <c r="B29" s="67" t="str">
        <f>FoodChair</f>
        <v>Food Chair</v>
      </c>
    </row>
    <row r="30" spans="1:2" ht="12.75">
      <c r="A30" s="67" t="s">
        <v>170</v>
      </c>
      <c r="B30" s="67" t="str">
        <f>FoodChair</f>
        <v>Food Chair</v>
      </c>
    </row>
    <row r="31" spans="1:2" ht="12.75">
      <c r="A31" s="67" t="s">
        <v>129</v>
      </c>
      <c r="B31" s="67" t="str">
        <f>FoodChair</f>
        <v>Food Chair</v>
      </c>
    </row>
    <row r="32" spans="1:2" ht="12.75">
      <c r="A32" s="67" t="s">
        <v>162</v>
      </c>
      <c r="B32" s="67" t="str">
        <f>ProtocolOfficer</f>
        <v>Protocol Officer</v>
      </c>
    </row>
    <row r="33" spans="1:2" ht="12.75">
      <c r="A33" s="67" t="s">
        <v>199</v>
      </c>
      <c r="B33" s="67" t="str">
        <f>RaffleChair</f>
        <v>Raffle Chair</v>
      </c>
    </row>
    <row r="34" spans="1:2" ht="12.75">
      <c r="A34" s="67" t="s">
        <v>268</v>
      </c>
      <c r="B34" s="67" t="str">
        <f>RegistrationChair</f>
        <v>Registration Chair</v>
      </c>
    </row>
    <row r="35" spans="1:2" ht="12.75">
      <c r="A35" s="67" t="s">
        <v>264</v>
      </c>
      <c r="B35" s="67" t="str">
        <f>RegistrationChair</f>
        <v>Registration Chair</v>
      </c>
    </row>
    <row r="36" spans="1:2" ht="12.75">
      <c r="A36" s="67" t="s">
        <v>168</v>
      </c>
      <c r="B36" s="67" t="str">
        <f>RegistrationChair</f>
        <v>Registration Chair</v>
      </c>
    </row>
    <row r="37" spans="1:2" ht="12.75">
      <c r="A37" s="67" t="s">
        <v>171</v>
      </c>
      <c r="B37" s="67" t="str">
        <f>SetUpCleanUp1</f>
        <v>Set-Up/Clean-Up Team</v>
      </c>
    </row>
  </sheetData>
  <sheetProtection/>
  <mergeCells count="1">
    <mergeCell ref="A1:B1"/>
  </mergeCell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7">
      <selection activeCell="J34" sqref="J34"/>
    </sheetView>
  </sheetViews>
  <sheetFormatPr defaultColWidth="9.140625" defaultRowHeight="12.75"/>
  <cols>
    <col min="1" max="1" width="40.7109375" style="0" customWidth="1"/>
    <col min="2" max="2" width="9.7109375" style="0" customWidth="1"/>
    <col min="3" max="3" width="10.7109375" style="0" customWidth="1"/>
    <col min="4" max="4" width="12.7109375" style="0" customWidth="1"/>
    <col min="6" max="6" width="9.7109375" style="0" customWidth="1"/>
    <col min="7" max="7" width="10.7109375" style="0" customWidth="1"/>
    <col min="8" max="8" width="12.7109375" style="0" customWidth="1"/>
  </cols>
  <sheetData>
    <row r="1" spans="1:8" ht="13.5" thickBot="1">
      <c r="A1" s="95"/>
      <c r="B1" s="155" t="s">
        <v>214</v>
      </c>
      <c r="C1" s="156"/>
      <c r="D1" s="157"/>
      <c r="E1" s="95"/>
      <c r="F1" s="158" t="s">
        <v>215</v>
      </c>
      <c r="G1" s="159"/>
      <c r="H1" s="160"/>
    </row>
    <row r="2" spans="1:8" ht="15">
      <c r="A2" s="96" t="s">
        <v>216</v>
      </c>
      <c r="B2" s="97" t="s">
        <v>217</v>
      </c>
      <c r="C2" s="98" t="s">
        <v>186</v>
      </c>
      <c r="D2" s="98" t="s">
        <v>218</v>
      </c>
      <c r="E2" s="95"/>
      <c r="F2" s="97" t="s">
        <v>217</v>
      </c>
      <c r="G2" s="98" t="s">
        <v>186</v>
      </c>
      <c r="H2" s="98" t="s">
        <v>218</v>
      </c>
    </row>
    <row r="3" spans="1:8" ht="14.25">
      <c r="A3" s="99" t="s">
        <v>219</v>
      </c>
      <c r="B3" s="100"/>
      <c r="C3" s="101"/>
      <c r="D3" s="101"/>
      <c r="E3" s="102"/>
      <c r="F3" s="103"/>
      <c r="G3" s="104"/>
      <c r="H3" s="104"/>
    </row>
    <row r="4" spans="1:8" ht="14.25">
      <c r="A4" s="105" t="s">
        <v>220</v>
      </c>
      <c r="B4" s="106">
        <v>0</v>
      </c>
      <c r="C4" s="107">
        <v>10</v>
      </c>
      <c r="D4" s="107">
        <f>B4*C4</f>
        <v>0</v>
      </c>
      <c r="E4" s="108"/>
      <c r="F4" s="106">
        <v>0</v>
      </c>
      <c r="G4" s="107">
        <v>10</v>
      </c>
      <c r="H4" s="107">
        <f>F4*G4</f>
        <v>0</v>
      </c>
    </row>
    <row r="5" spans="1:8" ht="14.25">
      <c r="A5" s="105" t="s">
        <v>221</v>
      </c>
      <c r="B5" s="106">
        <v>0</v>
      </c>
      <c r="C5" s="107">
        <v>12</v>
      </c>
      <c r="D5" s="107">
        <f>B5*C5</f>
        <v>0</v>
      </c>
      <c r="E5" s="108"/>
      <c r="F5" s="106">
        <v>0</v>
      </c>
      <c r="G5" s="107">
        <v>12</v>
      </c>
      <c r="H5" s="107">
        <f>F5*G5</f>
        <v>0</v>
      </c>
    </row>
    <row r="6" spans="1:8" ht="14.25">
      <c r="A6" s="105" t="s">
        <v>222</v>
      </c>
      <c r="B6" s="106">
        <v>0</v>
      </c>
      <c r="C6" s="107">
        <v>10</v>
      </c>
      <c r="D6" s="107">
        <f>B6*C6</f>
        <v>0</v>
      </c>
      <c r="E6" s="108"/>
      <c r="F6" s="106">
        <v>0</v>
      </c>
      <c r="G6" s="107">
        <v>10</v>
      </c>
      <c r="H6" s="107">
        <f>F6*G6</f>
        <v>0</v>
      </c>
    </row>
    <row r="7" spans="1:8" ht="14.25">
      <c r="A7" s="105" t="s">
        <v>223</v>
      </c>
      <c r="B7" s="109">
        <v>0</v>
      </c>
      <c r="C7" s="110">
        <v>12</v>
      </c>
      <c r="D7" s="110">
        <f>B7*C7</f>
        <v>0</v>
      </c>
      <c r="E7" s="108"/>
      <c r="F7" s="109">
        <v>0</v>
      </c>
      <c r="G7" s="110">
        <v>12</v>
      </c>
      <c r="H7" s="110">
        <f>F7*G7</f>
        <v>0</v>
      </c>
    </row>
    <row r="8" spans="1:8" ht="15">
      <c r="A8" s="111"/>
      <c r="B8" s="161" t="s">
        <v>224</v>
      </c>
      <c r="C8" s="162"/>
      <c r="D8" s="112">
        <f>SUM(D4:D7)</f>
        <v>0</v>
      </c>
      <c r="E8" s="108"/>
      <c r="F8" s="161" t="s">
        <v>224</v>
      </c>
      <c r="G8" s="163"/>
      <c r="H8" s="113">
        <f>SUM(H4:H7)</f>
        <v>0</v>
      </c>
    </row>
    <row r="9" spans="1:8" ht="15">
      <c r="A9" s="111"/>
      <c r="B9" s="103"/>
      <c r="C9" s="114"/>
      <c r="D9" s="114"/>
      <c r="E9" s="108"/>
      <c r="F9" s="115"/>
      <c r="G9" s="116"/>
      <c r="H9" s="116"/>
    </row>
    <row r="10" spans="1:8" ht="15">
      <c r="A10" s="117" t="s">
        <v>225</v>
      </c>
      <c r="B10" s="164"/>
      <c r="C10" s="165"/>
      <c r="D10" s="112">
        <v>0</v>
      </c>
      <c r="E10" s="108"/>
      <c r="F10" s="166"/>
      <c r="G10" s="167"/>
      <c r="H10" s="112">
        <v>0</v>
      </c>
    </row>
    <row r="11" spans="1:8" ht="14.25">
      <c r="A11" s="99"/>
      <c r="B11" s="118"/>
      <c r="C11" s="168"/>
      <c r="D11" s="168"/>
      <c r="E11" s="168"/>
      <c r="F11" s="168"/>
      <c r="G11" s="168"/>
      <c r="H11" s="119"/>
    </row>
    <row r="12" spans="1:8" ht="14.25">
      <c r="A12" s="120" t="s">
        <v>226</v>
      </c>
      <c r="B12" s="121"/>
      <c r="C12" s="122"/>
      <c r="D12" s="122"/>
      <c r="E12" s="108"/>
      <c r="F12" s="121"/>
      <c r="G12" s="122"/>
      <c r="H12" s="122"/>
    </row>
    <row r="13" spans="1:8" ht="14.25">
      <c r="A13" s="105" t="s">
        <v>311</v>
      </c>
      <c r="B13" s="106">
        <v>1</v>
      </c>
      <c r="C13" s="107" t="s">
        <v>227</v>
      </c>
      <c r="D13" s="106">
        <v>0</v>
      </c>
      <c r="E13" s="108"/>
      <c r="F13" s="106">
        <v>1</v>
      </c>
      <c r="G13" s="106" t="s">
        <v>227</v>
      </c>
      <c r="H13" s="106">
        <v>0</v>
      </c>
    </row>
    <row r="14" spans="1:8" ht="14.25">
      <c r="A14" s="105" t="s">
        <v>228</v>
      </c>
      <c r="B14" s="106">
        <v>1</v>
      </c>
      <c r="C14" s="107" t="s">
        <v>227</v>
      </c>
      <c r="D14" s="106">
        <v>0</v>
      </c>
      <c r="E14" s="108"/>
      <c r="F14" s="106">
        <v>1</v>
      </c>
      <c r="G14" s="106" t="s">
        <v>227</v>
      </c>
      <c r="H14" s="106">
        <v>0</v>
      </c>
    </row>
    <row r="15" spans="1:8" ht="14.25">
      <c r="A15" s="105" t="s">
        <v>229</v>
      </c>
      <c r="B15" s="106">
        <v>1</v>
      </c>
      <c r="C15" s="107" t="s">
        <v>227</v>
      </c>
      <c r="D15" s="106">
        <v>0</v>
      </c>
      <c r="E15" s="108"/>
      <c r="F15" s="106">
        <v>1</v>
      </c>
      <c r="G15" s="106" t="s">
        <v>227</v>
      </c>
      <c r="H15" s="106">
        <v>0</v>
      </c>
    </row>
    <row r="16" spans="1:8" ht="14.25">
      <c r="A16" s="120"/>
      <c r="B16" s="103"/>
      <c r="C16" s="114"/>
      <c r="D16" s="114"/>
      <c r="E16" s="108"/>
      <c r="F16" s="103"/>
      <c r="G16" s="114"/>
      <c r="H16" s="114"/>
    </row>
    <row r="17" spans="1:8" ht="14.25">
      <c r="A17" s="120" t="s">
        <v>230</v>
      </c>
      <c r="B17" s="169"/>
      <c r="C17" s="170"/>
      <c r="D17" s="123"/>
      <c r="E17" s="108"/>
      <c r="F17" s="171"/>
      <c r="G17" s="170"/>
      <c r="H17" s="123"/>
    </row>
    <row r="18" spans="1:8" ht="15" thickBot="1">
      <c r="A18" s="120" t="s">
        <v>265</v>
      </c>
      <c r="B18" s="121"/>
      <c r="C18" s="122"/>
      <c r="D18" s="122"/>
      <c r="E18" s="108"/>
      <c r="F18" s="121"/>
      <c r="G18" s="124"/>
      <c r="H18" s="122"/>
    </row>
    <row r="19" spans="1:8" ht="15.75" thickBot="1">
      <c r="A19" s="99"/>
      <c r="B19" s="172" t="s">
        <v>187</v>
      </c>
      <c r="C19" s="173"/>
      <c r="D19" s="125">
        <f>SUM(D8+D10+D17)</f>
        <v>0</v>
      </c>
      <c r="E19" s="108"/>
      <c r="F19" s="174" t="s">
        <v>187</v>
      </c>
      <c r="G19" s="175"/>
      <c r="H19" s="126">
        <f>H8+H10+H17</f>
        <v>0</v>
      </c>
    </row>
    <row r="20" spans="1:8" ht="13.5" thickBot="1">
      <c r="A20" s="95"/>
      <c r="B20" s="119"/>
      <c r="C20" s="119"/>
      <c r="D20" s="119"/>
      <c r="E20" s="119"/>
      <c r="F20" s="119"/>
      <c r="G20" s="119"/>
      <c r="H20" s="119"/>
    </row>
    <row r="21" spans="1:8" ht="15">
      <c r="A21" s="96" t="s">
        <v>231</v>
      </c>
      <c r="B21" s="97" t="s">
        <v>217</v>
      </c>
      <c r="C21" s="98" t="s">
        <v>232</v>
      </c>
      <c r="D21" s="98" t="s">
        <v>218</v>
      </c>
      <c r="E21" s="95"/>
      <c r="F21" s="97" t="s">
        <v>217</v>
      </c>
      <c r="G21" s="98" t="s">
        <v>232</v>
      </c>
      <c r="H21" s="98" t="s">
        <v>218</v>
      </c>
    </row>
    <row r="22" spans="1:8" ht="14.25">
      <c r="A22" s="99" t="s">
        <v>233</v>
      </c>
      <c r="B22" s="103"/>
      <c r="C22" s="114"/>
      <c r="D22" s="114"/>
      <c r="E22" s="108"/>
      <c r="F22" s="103"/>
      <c r="G22" s="114"/>
      <c r="H22" s="114"/>
    </row>
    <row r="23" spans="1:8" ht="14.25">
      <c r="A23" s="105" t="s">
        <v>234</v>
      </c>
      <c r="B23" s="106">
        <v>0</v>
      </c>
      <c r="C23" s="107"/>
      <c r="D23" s="107">
        <f>B23*C23</f>
        <v>0</v>
      </c>
      <c r="E23" s="108"/>
      <c r="F23" s="106">
        <v>0</v>
      </c>
      <c r="G23" s="107"/>
      <c r="H23" s="107">
        <f>F23*G23</f>
        <v>0</v>
      </c>
    </row>
    <row r="24" spans="1:8" ht="14.25">
      <c r="A24" s="105" t="s">
        <v>235</v>
      </c>
      <c r="B24" s="106">
        <v>0</v>
      </c>
      <c r="C24" s="107"/>
      <c r="D24" s="110">
        <f>B24*C24</f>
        <v>0</v>
      </c>
      <c r="E24" s="108"/>
      <c r="F24" s="106">
        <v>0</v>
      </c>
      <c r="G24" s="107"/>
      <c r="H24" s="107">
        <f>F24*G24</f>
        <v>0</v>
      </c>
    </row>
    <row r="25" spans="1:8" ht="14.25">
      <c r="A25" s="105" t="s">
        <v>236</v>
      </c>
      <c r="B25" s="106">
        <v>0</v>
      </c>
      <c r="C25" s="107"/>
      <c r="D25" s="110">
        <f>B25*C25</f>
        <v>0</v>
      </c>
      <c r="E25" s="108"/>
      <c r="F25" s="106">
        <v>0</v>
      </c>
      <c r="G25" s="107"/>
      <c r="H25" s="107">
        <f>F25*G25</f>
        <v>0</v>
      </c>
    </row>
    <row r="26" spans="1:8" ht="14.25">
      <c r="A26" s="105" t="s">
        <v>237</v>
      </c>
      <c r="B26" s="106">
        <v>0</v>
      </c>
      <c r="C26" s="107"/>
      <c r="D26" s="110">
        <f>B26*C26</f>
        <v>0</v>
      </c>
      <c r="E26" s="108"/>
      <c r="F26" s="106">
        <v>0</v>
      </c>
      <c r="G26" s="107"/>
      <c r="H26" s="107">
        <f>F26*G26</f>
        <v>0</v>
      </c>
    </row>
    <row r="27" spans="1:8" ht="14.25">
      <c r="A27" s="105" t="s">
        <v>238</v>
      </c>
      <c r="B27" s="106">
        <v>0</v>
      </c>
      <c r="C27" s="107"/>
      <c r="D27" s="110">
        <f>B27*C27</f>
        <v>0</v>
      </c>
      <c r="E27" s="108"/>
      <c r="F27" s="106">
        <v>0</v>
      </c>
      <c r="G27" s="107"/>
      <c r="H27" s="107">
        <f>F27*G27</f>
        <v>0</v>
      </c>
    </row>
    <row r="28" spans="1:8" ht="15">
      <c r="A28" s="176" t="s">
        <v>239</v>
      </c>
      <c r="B28" s="177"/>
      <c r="C28" s="177"/>
      <c r="D28" s="112">
        <f>SUM(D23:D27)</f>
        <v>0</v>
      </c>
      <c r="E28" s="178" t="s">
        <v>239</v>
      </c>
      <c r="F28" s="177"/>
      <c r="G28" s="177"/>
      <c r="H28" s="127">
        <f>SUM(H23:H27)</f>
        <v>0</v>
      </c>
    </row>
    <row r="29" spans="1:8" ht="14.25">
      <c r="A29" s="120" t="s">
        <v>240</v>
      </c>
      <c r="B29" s="121"/>
      <c r="C29" s="122"/>
      <c r="D29" s="122"/>
      <c r="E29" s="128"/>
      <c r="F29" s="121"/>
      <c r="G29" s="122"/>
      <c r="H29" s="122"/>
    </row>
    <row r="30" spans="1:8" ht="14.25">
      <c r="A30" s="105" t="s">
        <v>241</v>
      </c>
      <c r="B30" s="106">
        <v>2</v>
      </c>
      <c r="C30" s="107">
        <v>32.5</v>
      </c>
      <c r="D30" s="107">
        <f>+B30*C30</f>
        <v>65</v>
      </c>
      <c r="E30" s="108"/>
      <c r="F30" s="106">
        <v>2</v>
      </c>
      <c r="G30" s="107">
        <v>32.5</v>
      </c>
      <c r="H30" s="107">
        <f>F30*G30</f>
        <v>65</v>
      </c>
    </row>
    <row r="31" spans="1:8" ht="14.25">
      <c r="A31" s="105" t="s">
        <v>242</v>
      </c>
      <c r="B31" s="106">
        <v>0</v>
      </c>
      <c r="C31" s="107">
        <v>5</v>
      </c>
      <c r="D31" s="107">
        <f>B31*C31</f>
        <v>0</v>
      </c>
      <c r="E31" s="108"/>
      <c r="F31" s="106">
        <v>0</v>
      </c>
      <c r="G31" s="107">
        <v>5</v>
      </c>
      <c r="H31" s="107">
        <f aca="true" t="shared" si="0" ref="H31:H39">F31*G31</f>
        <v>0</v>
      </c>
    </row>
    <row r="32" spans="1:8" ht="14.25">
      <c r="A32" s="105"/>
      <c r="B32" s="106"/>
      <c r="C32" s="107"/>
      <c r="D32" s="107"/>
      <c r="E32" s="108"/>
      <c r="F32" s="106"/>
      <c r="G32" s="107"/>
      <c r="H32" s="107">
        <f t="shared" si="0"/>
        <v>0</v>
      </c>
    </row>
    <row r="33" spans="1:8" ht="14.25">
      <c r="A33" s="105"/>
      <c r="B33" s="106"/>
      <c r="C33" s="107"/>
      <c r="D33" s="107"/>
      <c r="E33" s="108"/>
      <c r="F33" s="106"/>
      <c r="G33" s="107"/>
      <c r="H33" s="107">
        <f t="shared" si="0"/>
        <v>0</v>
      </c>
    </row>
    <row r="34" spans="1:8" ht="14.25">
      <c r="A34" s="105" t="s">
        <v>243</v>
      </c>
      <c r="B34" s="106"/>
      <c r="C34" s="107"/>
      <c r="D34" s="107"/>
      <c r="E34" s="108"/>
      <c r="F34" s="106"/>
      <c r="G34" s="107"/>
      <c r="H34" s="107">
        <f t="shared" si="0"/>
        <v>0</v>
      </c>
    </row>
    <row r="35" spans="1:8" ht="14.25">
      <c r="A35" s="105" t="s">
        <v>244</v>
      </c>
      <c r="B35" s="106">
        <v>0</v>
      </c>
      <c r="C35" s="107">
        <v>10</v>
      </c>
      <c r="D35" s="107">
        <f>SUM(B35*C35)</f>
        <v>0</v>
      </c>
      <c r="E35" s="108"/>
      <c r="F35" s="106">
        <v>0</v>
      </c>
      <c r="G35" s="107">
        <v>10</v>
      </c>
      <c r="H35" s="107">
        <f t="shared" si="0"/>
        <v>0</v>
      </c>
    </row>
    <row r="36" spans="1:8" ht="14.25">
      <c r="A36" s="105"/>
      <c r="B36" s="106"/>
      <c r="C36" s="107"/>
      <c r="D36" s="107">
        <f>SUM(B36*C36)</f>
        <v>0</v>
      </c>
      <c r="E36" s="108"/>
      <c r="F36" s="106"/>
      <c r="G36" s="107"/>
      <c r="H36" s="107">
        <f t="shared" si="0"/>
        <v>0</v>
      </c>
    </row>
    <row r="37" spans="1:8" ht="14.25">
      <c r="A37" s="105" t="s">
        <v>245</v>
      </c>
      <c r="B37" s="106">
        <v>0</v>
      </c>
      <c r="C37" s="107">
        <v>10</v>
      </c>
      <c r="D37" s="107">
        <f>SUM(B37*C37)</f>
        <v>0</v>
      </c>
      <c r="E37" s="108"/>
      <c r="F37" s="106">
        <v>0</v>
      </c>
      <c r="G37" s="107">
        <v>10</v>
      </c>
      <c r="H37" s="107">
        <f t="shared" si="0"/>
        <v>0</v>
      </c>
    </row>
    <row r="38" spans="1:8" ht="14.25">
      <c r="A38" s="105" t="s">
        <v>246</v>
      </c>
      <c r="B38" s="106">
        <v>0</v>
      </c>
      <c r="C38" s="107">
        <v>10</v>
      </c>
      <c r="D38" s="107">
        <f>B38*C38</f>
        <v>0</v>
      </c>
      <c r="E38" s="108"/>
      <c r="F38" s="106">
        <v>0</v>
      </c>
      <c r="G38" s="107">
        <v>10</v>
      </c>
      <c r="H38" s="107">
        <f t="shared" si="0"/>
        <v>0</v>
      </c>
    </row>
    <row r="39" spans="1:8" ht="14.25">
      <c r="A39" s="105" t="s">
        <v>247</v>
      </c>
      <c r="B39" s="106"/>
      <c r="C39" s="107"/>
      <c r="D39" s="107">
        <f>B39*C39</f>
        <v>0</v>
      </c>
      <c r="E39" s="108"/>
      <c r="F39" s="106"/>
      <c r="G39" s="107"/>
      <c r="H39" s="107">
        <f t="shared" si="0"/>
        <v>0</v>
      </c>
    </row>
    <row r="40" spans="1:8" ht="15">
      <c r="A40" s="181" t="s">
        <v>248</v>
      </c>
      <c r="B40" s="177"/>
      <c r="C40" s="177"/>
      <c r="D40" s="112">
        <f>SUM(D30:D39)</f>
        <v>65</v>
      </c>
      <c r="E40" s="182" t="s">
        <v>248</v>
      </c>
      <c r="F40" s="183"/>
      <c r="G40" s="184"/>
      <c r="H40" s="127">
        <f>SUM(H30:H39)</f>
        <v>65</v>
      </c>
    </row>
    <row r="41" spans="1:8" ht="14.25">
      <c r="A41" s="130" t="s">
        <v>161</v>
      </c>
      <c r="B41" s="119"/>
      <c r="C41" s="131"/>
      <c r="D41" s="129"/>
      <c r="E41" s="128"/>
      <c r="F41" s="121"/>
      <c r="G41" s="122"/>
      <c r="H41" s="122"/>
    </row>
    <row r="42" spans="1:8" ht="14.25">
      <c r="A42" s="105"/>
      <c r="B42" s="106">
        <v>0</v>
      </c>
      <c r="C42" s="107"/>
      <c r="D42" s="107">
        <f>SUM(B42*C42)</f>
        <v>0</v>
      </c>
      <c r="E42" s="108"/>
      <c r="F42" s="106"/>
      <c r="G42" s="107"/>
      <c r="H42" s="107">
        <f>F42*G42</f>
        <v>0</v>
      </c>
    </row>
    <row r="43" spans="1:8" ht="14.25">
      <c r="A43" s="105"/>
      <c r="B43" s="106">
        <v>0</v>
      </c>
      <c r="C43" s="107"/>
      <c r="D43" s="107">
        <f>SUM(B43*C43)</f>
        <v>0</v>
      </c>
      <c r="E43" s="108"/>
      <c r="F43" s="106"/>
      <c r="G43" s="107"/>
      <c r="H43" s="107">
        <f>F43*G43</f>
        <v>0</v>
      </c>
    </row>
    <row r="44" spans="1:8" ht="14.25">
      <c r="A44" s="105"/>
      <c r="B44" s="106">
        <v>0</v>
      </c>
      <c r="C44" s="107"/>
      <c r="D44" s="107">
        <f>SUM(B44*C44)</f>
        <v>0</v>
      </c>
      <c r="E44" s="108"/>
      <c r="F44" s="106"/>
      <c r="G44" s="107"/>
      <c r="H44" s="107">
        <f>F44*G44</f>
        <v>0</v>
      </c>
    </row>
    <row r="45" spans="1:8" ht="14.25">
      <c r="A45" s="105"/>
      <c r="B45" s="106">
        <v>0</v>
      </c>
      <c r="C45" s="107"/>
      <c r="D45" s="107">
        <f>SUM(B45*C45)</f>
        <v>0</v>
      </c>
      <c r="E45" s="108"/>
      <c r="F45" s="106"/>
      <c r="G45" s="107"/>
      <c r="H45" s="107">
        <f>F45*G45</f>
        <v>0</v>
      </c>
    </row>
    <row r="46" spans="1:8" ht="15">
      <c r="A46" s="176" t="s">
        <v>249</v>
      </c>
      <c r="B46" s="177"/>
      <c r="C46" s="177"/>
      <c r="D46" s="112">
        <f>SUM(D41:D45)</f>
        <v>0</v>
      </c>
      <c r="E46" s="178" t="s">
        <v>249</v>
      </c>
      <c r="F46" s="177"/>
      <c r="G46" s="177"/>
      <c r="H46" s="127">
        <f>SUM(H42:H45)</f>
        <v>0</v>
      </c>
    </row>
    <row r="47" spans="1:8" ht="14.25">
      <c r="A47" s="120" t="s">
        <v>250</v>
      </c>
      <c r="B47" s="119"/>
      <c r="C47" s="132"/>
      <c r="D47" s="119"/>
      <c r="E47" s="128"/>
      <c r="F47" s="121"/>
      <c r="G47" s="122"/>
      <c r="H47" s="122"/>
    </row>
    <row r="48" spans="1:8" ht="14.25">
      <c r="A48" s="105" t="s">
        <v>251</v>
      </c>
      <c r="B48" s="106">
        <v>0</v>
      </c>
      <c r="C48" s="107"/>
      <c r="D48" s="107">
        <f aca="true" t="shared" si="1" ref="D48:D53">B48*C48</f>
        <v>0</v>
      </c>
      <c r="E48" s="108"/>
      <c r="F48" s="106"/>
      <c r="G48" s="107"/>
      <c r="H48" s="107">
        <f aca="true" t="shared" si="2" ref="H48:H53">F48*G48</f>
        <v>0</v>
      </c>
    </row>
    <row r="49" spans="1:8" ht="14.25">
      <c r="A49" s="105" t="s">
        <v>252</v>
      </c>
      <c r="B49" s="106">
        <v>0</v>
      </c>
      <c r="C49" s="107"/>
      <c r="D49" s="107">
        <f t="shared" si="1"/>
        <v>0</v>
      </c>
      <c r="E49" s="108"/>
      <c r="F49" s="106"/>
      <c r="G49" s="107"/>
      <c r="H49" s="107">
        <f t="shared" si="2"/>
        <v>0</v>
      </c>
    </row>
    <row r="50" spans="1:8" ht="14.25">
      <c r="A50" s="105" t="s">
        <v>253</v>
      </c>
      <c r="B50" s="106">
        <v>0</v>
      </c>
      <c r="C50" s="107"/>
      <c r="D50" s="107">
        <f t="shared" si="1"/>
        <v>0</v>
      </c>
      <c r="E50" s="108"/>
      <c r="F50" s="106"/>
      <c r="G50" s="107"/>
      <c r="H50" s="107">
        <f t="shared" si="2"/>
        <v>0</v>
      </c>
    </row>
    <row r="51" spans="1:8" ht="14.25">
      <c r="A51" s="105" t="s">
        <v>254</v>
      </c>
      <c r="B51" s="106">
        <v>0</v>
      </c>
      <c r="C51" s="107"/>
      <c r="D51" s="107">
        <f t="shared" si="1"/>
        <v>0</v>
      </c>
      <c r="E51" s="108"/>
      <c r="F51" s="106"/>
      <c r="G51" s="107"/>
      <c r="H51" s="107">
        <f t="shared" si="2"/>
        <v>0</v>
      </c>
    </row>
    <row r="52" spans="1:8" ht="14.25">
      <c r="A52" s="133" t="s">
        <v>255</v>
      </c>
      <c r="B52" s="109">
        <v>0</v>
      </c>
      <c r="C52" s="110"/>
      <c r="D52" s="107">
        <f t="shared" si="1"/>
        <v>0</v>
      </c>
      <c r="E52" s="108"/>
      <c r="F52" s="106"/>
      <c r="G52" s="107"/>
      <c r="H52" s="107">
        <f t="shared" si="2"/>
        <v>0</v>
      </c>
    </row>
    <row r="53" spans="1:8" ht="14.25">
      <c r="A53" s="105" t="s">
        <v>256</v>
      </c>
      <c r="B53" s="106">
        <v>0</v>
      </c>
      <c r="C53" s="107"/>
      <c r="D53" s="107">
        <f t="shared" si="1"/>
        <v>0</v>
      </c>
      <c r="E53" s="108"/>
      <c r="F53" s="106"/>
      <c r="G53" s="107"/>
      <c r="H53" s="107">
        <f t="shared" si="2"/>
        <v>0</v>
      </c>
    </row>
    <row r="54" spans="1:8" ht="15">
      <c r="A54" s="185" t="s">
        <v>257</v>
      </c>
      <c r="B54" s="186"/>
      <c r="C54" s="186"/>
      <c r="D54" s="112">
        <f>SUM(D47:D53)</f>
        <v>0</v>
      </c>
      <c r="E54" s="178" t="s">
        <v>257</v>
      </c>
      <c r="F54" s="177"/>
      <c r="G54" s="177"/>
      <c r="H54" s="127">
        <f>SUM(H48:H53)</f>
        <v>0</v>
      </c>
    </row>
    <row r="55" spans="1:8" ht="15" thickBot="1">
      <c r="A55" s="99"/>
      <c r="B55" s="103"/>
      <c r="C55" s="114"/>
      <c r="D55" s="114"/>
      <c r="E55" s="108"/>
      <c r="F55" s="103"/>
      <c r="G55" s="114"/>
      <c r="H55" s="114"/>
    </row>
    <row r="56" spans="1:8" ht="15.75" thickBot="1">
      <c r="A56" s="99"/>
      <c r="B56" s="134"/>
      <c r="C56" s="135" t="s">
        <v>258</v>
      </c>
      <c r="D56" s="136">
        <f>SUM(D28+D40+D46+D54)</f>
        <v>65</v>
      </c>
      <c r="E56" s="108"/>
      <c r="F56" s="179" t="s">
        <v>258</v>
      </c>
      <c r="G56" s="180"/>
      <c r="H56" s="137">
        <f>H28+H40+H46+H54</f>
        <v>65</v>
      </c>
    </row>
    <row r="57" spans="1:8" ht="13.5" thickBot="1">
      <c r="A57" s="95"/>
      <c r="B57" s="138"/>
      <c r="C57" s="139"/>
      <c r="D57" s="139"/>
      <c r="E57" s="108"/>
      <c r="F57" s="138"/>
      <c r="G57" s="139"/>
      <c r="H57" s="139"/>
    </row>
    <row r="58" spans="1:8" ht="17.25" thickBot="1">
      <c r="A58" s="95"/>
      <c r="B58" s="143"/>
      <c r="C58" s="144" t="s">
        <v>259</v>
      </c>
      <c r="D58" s="142">
        <f>D19-D56</f>
        <v>-65</v>
      </c>
      <c r="E58" s="108"/>
      <c r="F58" s="143"/>
      <c r="G58" s="144" t="s">
        <v>259</v>
      </c>
      <c r="H58" s="142">
        <f>H19-H56</f>
        <v>-65</v>
      </c>
    </row>
    <row r="59" spans="1:8" ht="12.75">
      <c r="A59" s="119"/>
      <c r="B59" s="140"/>
      <c r="C59" s="119"/>
      <c r="D59" s="119"/>
      <c r="E59" s="119"/>
      <c r="F59" s="140"/>
      <c r="G59" s="119"/>
      <c r="H59" s="119"/>
    </row>
    <row r="60" spans="1:8" ht="12.75">
      <c r="A60" s="141" t="s">
        <v>260</v>
      </c>
      <c r="B60" s="140"/>
      <c r="C60" s="119"/>
      <c r="D60" s="119"/>
      <c r="E60" s="119"/>
      <c r="F60" s="140"/>
      <c r="G60" s="119"/>
      <c r="H60" s="119"/>
    </row>
    <row r="61" spans="1:8" ht="12.75">
      <c r="A61" s="141" t="s">
        <v>261</v>
      </c>
      <c r="B61" s="140"/>
      <c r="C61" s="119"/>
      <c r="D61" s="119"/>
      <c r="E61" s="119"/>
      <c r="F61" s="140"/>
      <c r="G61" s="119"/>
      <c r="H61" s="119"/>
    </row>
  </sheetData>
  <sheetProtection/>
  <mergeCells count="20">
    <mergeCell ref="F56:G56"/>
    <mergeCell ref="A40:C40"/>
    <mergeCell ref="E40:G40"/>
    <mergeCell ref="A46:C46"/>
    <mergeCell ref="E46:G46"/>
    <mergeCell ref="A54:C54"/>
    <mergeCell ref="E54:G54"/>
    <mergeCell ref="C11:G11"/>
    <mergeCell ref="B17:C17"/>
    <mergeCell ref="F17:G17"/>
    <mergeCell ref="B19:C19"/>
    <mergeCell ref="F19:G19"/>
    <mergeCell ref="A28:C28"/>
    <mergeCell ref="E28:G28"/>
    <mergeCell ref="B1:D1"/>
    <mergeCell ref="F1:H1"/>
    <mergeCell ref="B8:C8"/>
    <mergeCell ref="F8:G8"/>
    <mergeCell ref="B10:C10"/>
    <mergeCell ref="F10:G10"/>
  </mergeCells>
  <conditionalFormatting sqref="D58">
    <cfRule type="cellIs" priority="4" dxfId="0" operator="lessThan" stopIfTrue="1">
      <formula>0</formula>
    </cfRule>
  </conditionalFormatting>
  <conditionalFormatting sqref="D58">
    <cfRule type="cellIs" priority="3" dxfId="0" operator="lessThan" stopIfTrue="1">
      <formula>0</formula>
    </cfRule>
  </conditionalFormatting>
  <conditionalFormatting sqref="H58">
    <cfRule type="cellIs" priority="2" dxfId="0" operator="lessThan" stopIfTrue="1">
      <formula>0</formula>
    </cfRule>
  </conditionalFormatting>
  <conditionalFormatting sqref="H58">
    <cfRule type="cellIs" priority="1" dxfId="0" operator="lessThan" stopIfTrue="1">
      <formula>0</formula>
    </cfRule>
  </conditionalFormatting>
  <printOptions/>
  <pageMargins left="0.7" right="0.7" top="0.75" bottom="0.75" header="0.3" footer="0.3"/>
  <pageSetup fitToHeight="1" fitToWidth="1" horizontalDpi="600" verticalDpi="600" orientation="portrait" scale="79" r:id="rId1"/>
</worksheet>
</file>

<file path=xl/worksheets/sheet5.xml><?xml version="1.0" encoding="utf-8"?>
<worksheet xmlns="http://schemas.openxmlformats.org/spreadsheetml/2006/main" xmlns:r="http://schemas.openxmlformats.org/officeDocument/2006/relationships">
  <sheetPr>
    <pageSetUpPr fitToPage="1"/>
  </sheetPr>
  <dimension ref="A1:H162"/>
  <sheetViews>
    <sheetView zoomScalePageLayoutView="0" workbookViewId="0" topLeftCell="A1">
      <selection activeCell="C23" sqref="C23"/>
    </sheetView>
  </sheetViews>
  <sheetFormatPr defaultColWidth="8.8515625" defaultRowHeight="12.75"/>
  <cols>
    <col min="1" max="2" width="42.7109375" style="0" customWidth="1"/>
    <col min="3" max="5" width="8.7109375" style="0" customWidth="1"/>
    <col min="6" max="6" width="3.8515625" style="0" customWidth="1"/>
    <col min="7" max="8" width="5.7109375" style="0" customWidth="1"/>
  </cols>
  <sheetData>
    <row r="1" spans="1:3" ht="18">
      <c r="A1" s="189" t="str">
        <f>AreaDivision&amp;" Speech Contest Registration"</f>
        <v>Area XX Speech Contest Registration</v>
      </c>
      <c r="B1" s="189"/>
      <c r="C1" s="189"/>
    </row>
    <row r="2" spans="1:3" ht="18">
      <c r="A2" s="13"/>
      <c r="B2" s="13"/>
      <c r="C2" s="13"/>
    </row>
    <row r="3" spans="1:2" ht="12.75">
      <c r="A3" s="190" t="s">
        <v>200</v>
      </c>
      <c r="B3" s="191"/>
    </row>
    <row r="4" spans="3:8" ht="15">
      <c r="C4" s="188" t="s">
        <v>201</v>
      </c>
      <c r="D4" s="188"/>
      <c r="E4" s="188"/>
      <c r="F4" s="77"/>
      <c r="G4" s="78" t="s">
        <v>202</v>
      </c>
      <c r="H4" s="78" t="s">
        <v>203</v>
      </c>
    </row>
    <row r="5" spans="1:6" ht="15.75">
      <c r="A5" s="14" t="s">
        <v>126</v>
      </c>
      <c r="B5" s="14" t="s">
        <v>136</v>
      </c>
      <c r="C5" s="79" t="s">
        <v>204</v>
      </c>
      <c r="D5" s="79" t="s">
        <v>205</v>
      </c>
      <c r="E5" s="80" t="s">
        <v>206</v>
      </c>
      <c r="F5" s="80"/>
    </row>
    <row r="6" spans="1:6" ht="15">
      <c r="A6" s="81"/>
      <c r="B6" s="82"/>
      <c r="C6" s="15"/>
      <c r="E6" s="12"/>
      <c r="F6" s="12"/>
    </row>
    <row r="7" spans="1:6" ht="15">
      <c r="A7" s="81"/>
      <c r="B7" s="82"/>
      <c r="C7" s="15"/>
      <c r="D7" s="12"/>
      <c r="E7" s="12"/>
      <c r="F7" s="12"/>
    </row>
    <row r="8" spans="1:6" ht="15">
      <c r="A8" s="81"/>
      <c r="B8" s="15"/>
      <c r="C8" s="15"/>
      <c r="D8" s="12"/>
      <c r="E8" s="12"/>
      <c r="F8" s="12"/>
    </row>
    <row r="9" spans="1:6" ht="15">
      <c r="A9" s="81"/>
      <c r="B9" s="82"/>
      <c r="C9" s="15"/>
      <c r="D9" s="12"/>
      <c r="E9" s="12"/>
      <c r="F9" s="12"/>
    </row>
    <row r="10" spans="1:6" ht="15">
      <c r="A10" s="83"/>
      <c r="B10" s="82"/>
      <c r="C10" s="15"/>
      <c r="E10" s="12"/>
      <c r="F10" s="12"/>
    </row>
    <row r="11" spans="1:6" ht="15">
      <c r="A11" s="15"/>
      <c r="B11" s="15"/>
      <c r="C11" s="15"/>
      <c r="D11" s="12"/>
      <c r="E11" s="12"/>
      <c r="F11" s="12"/>
    </row>
    <row r="12" spans="1:6" ht="15">
      <c r="A12" s="81"/>
      <c r="B12" s="82"/>
      <c r="C12" s="15"/>
      <c r="D12" s="12"/>
      <c r="E12" s="12"/>
      <c r="F12" s="12"/>
    </row>
    <row r="13" spans="1:6" ht="15">
      <c r="A13" s="83"/>
      <c r="B13" s="82"/>
      <c r="C13" s="84"/>
      <c r="D13" s="85"/>
      <c r="E13" s="86"/>
      <c r="F13" s="12"/>
    </row>
    <row r="14" spans="1:6" ht="15">
      <c r="A14" s="83"/>
      <c r="B14" s="82"/>
      <c r="C14" s="84"/>
      <c r="D14" s="85"/>
      <c r="E14" s="86"/>
      <c r="F14" s="12"/>
    </row>
    <row r="15" spans="1:6" ht="15">
      <c r="A15" s="83"/>
      <c r="B15" s="82"/>
      <c r="C15" s="84"/>
      <c r="D15" s="87"/>
      <c r="E15" s="86"/>
      <c r="F15" s="12"/>
    </row>
    <row r="16" spans="1:6" ht="15">
      <c r="A16" s="81"/>
      <c r="B16" s="82"/>
      <c r="C16" s="84"/>
      <c r="D16" s="86"/>
      <c r="E16" s="86"/>
      <c r="F16" s="12"/>
    </row>
    <row r="17" spans="1:6" ht="15">
      <c r="A17" s="81"/>
      <c r="B17" s="82"/>
      <c r="C17" s="84"/>
      <c r="D17" s="87"/>
      <c r="E17" s="86"/>
      <c r="F17" s="12"/>
    </row>
    <row r="18" spans="1:6" ht="15">
      <c r="A18" s="15"/>
      <c r="B18" s="82"/>
      <c r="C18" s="84"/>
      <c r="D18" s="85"/>
      <c r="E18" s="86"/>
      <c r="F18" s="12"/>
    </row>
    <row r="19" spans="1:6" ht="15">
      <c r="A19" s="81"/>
      <c r="B19" s="82"/>
      <c r="C19" s="88"/>
      <c r="D19" s="89"/>
      <c r="E19" s="86"/>
      <c r="F19" s="12"/>
    </row>
    <row r="20" spans="1:6" ht="15">
      <c r="A20" s="81"/>
      <c r="B20" s="81"/>
      <c r="C20" s="84"/>
      <c r="D20" s="86"/>
      <c r="E20" s="86"/>
      <c r="F20" s="12"/>
    </row>
    <row r="21" spans="1:6" ht="15">
      <c r="A21" s="83"/>
      <c r="B21" s="82"/>
      <c r="C21" s="84"/>
      <c r="D21" s="85"/>
      <c r="E21" s="86"/>
      <c r="F21" s="12"/>
    </row>
    <row r="22" spans="1:6" ht="15">
      <c r="A22" s="81"/>
      <c r="B22" s="82"/>
      <c r="C22" s="84"/>
      <c r="D22" s="86"/>
      <c r="E22" s="86"/>
      <c r="F22" s="12"/>
    </row>
    <row r="23" spans="1:6" ht="15">
      <c r="A23" s="81"/>
      <c r="B23" s="82"/>
      <c r="C23" s="84"/>
      <c r="D23" s="86"/>
      <c r="E23" s="86"/>
      <c r="F23" s="12"/>
    </row>
    <row r="24" spans="1:6" ht="15">
      <c r="A24" s="81"/>
      <c r="B24" s="82"/>
      <c r="C24" s="84"/>
      <c r="D24" s="86"/>
      <c r="E24" s="86"/>
      <c r="F24" s="12"/>
    </row>
    <row r="25" spans="1:6" ht="15">
      <c r="A25" s="81"/>
      <c r="B25" s="82"/>
      <c r="C25" s="84"/>
      <c r="D25" s="86"/>
      <c r="E25" s="86"/>
      <c r="F25" s="12"/>
    </row>
    <row r="26" spans="1:6" ht="15">
      <c r="A26" s="81"/>
      <c r="B26" s="82"/>
      <c r="C26" s="84"/>
      <c r="D26" s="87"/>
      <c r="E26" s="86"/>
      <c r="F26" s="12"/>
    </row>
    <row r="27" spans="1:6" ht="15">
      <c r="A27" s="83"/>
      <c r="B27" s="82"/>
      <c r="C27" s="84"/>
      <c r="D27" s="85"/>
      <c r="E27" s="86"/>
      <c r="F27" s="12"/>
    </row>
    <row r="28" spans="1:6" ht="15">
      <c r="A28" s="83"/>
      <c r="B28" s="82"/>
      <c r="C28" s="84"/>
      <c r="D28" s="85"/>
      <c r="E28" s="86"/>
      <c r="F28" s="12"/>
    </row>
    <row r="29" spans="1:6" ht="15">
      <c r="A29" s="83"/>
      <c r="B29" s="82"/>
      <c r="C29" s="84"/>
      <c r="D29" s="85"/>
      <c r="E29" s="86"/>
      <c r="F29" s="12"/>
    </row>
    <row r="30" spans="1:6" ht="15">
      <c r="A30" s="15"/>
      <c r="B30" s="82"/>
      <c r="C30" s="84"/>
      <c r="D30" s="86"/>
      <c r="E30" s="86"/>
      <c r="F30" s="12"/>
    </row>
    <row r="31" spans="1:6" ht="15">
      <c r="A31" s="81"/>
      <c r="B31" s="82"/>
      <c r="C31" s="84"/>
      <c r="D31" s="86"/>
      <c r="E31" s="86"/>
      <c r="F31" s="12"/>
    </row>
    <row r="32" spans="1:6" ht="15">
      <c r="A32" s="81"/>
      <c r="B32" s="82"/>
      <c r="C32" s="84"/>
      <c r="D32" s="86"/>
      <c r="E32" s="86"/>
      <c r="F32" s="12"/>
    </row>
    <row r="33" spans="1:6" ht="15">
      <c r="A33" s="81"/>
      <c r="B33" s="82"/>
      <c r="C33" s="84"/>
      <c r="D33" s="86"/>
      <c r="E33" s="86"/>
      <c r="F33" s="12"/>
    </row>
    <row r="34" spans="1:6" ht="15">
      <c r="A34" s="81"/>
      <c r="B34" s="82"/>
      <c r="C34" s="84"/>
      <c r="D34" s="86"/>
      <c r="E34" s="86"/>
      <c r="F34" s="12"/>
    </row>
    <row r="35" spans="1:6" ht="15">
      <c r="A35" s="81"/>
      <c r="B35" s="82"/>
      <c r="C35" s="84"/>
      <c r="D35" s="87"/>
      <c r="E35" s="86"/>
      <c r="F35" s="12"/>
    </row>
    <row r="36" spans="1:6" ht="15">
      <c r="A36" s="81"/>
      <c r="B36" s="82"/>
      <c r="C36" s="84"/>
      <c r="D36" s="86"/>
      <c r="E36" s="86"/>
      <c r="F36" s="12"/>
    </row>
    <row r="37" spans="1:6" ht="15">
      <c r="A37" s="83"/>
      <c r="B37" s="82"/>
      <c r="C37" s="84"/>
      <c r="D37" s="85"/>
      <c r="E37" s="86"/>
      <c r="F37" s="12"/>
    </row>
    <row r="38" spans="1:6" ht="15">
      <c r="A38" s="83"/>
      <c r="B38" s="82"/>
      <c r="C38" s="84"/>
      <c r="D38" s="86"/>
      <c r="E38" s="86"/>
      <c r="F38" s="12"/>
    </row>
    <row r="39" spans="1:6" ht="15">
      <c r="A39" s="81"/>
      <c r="B39" s="82"/>
      <c r="C39" s="84"/>
      <c r="D39" s="87"/>
      <c r="E39" s="86"/>
      <c r="F39" s="12"/>
    </row>
    <row r="40" spans="1:6" ht="15">
      <c r="A40" s="81"/>
      <c r="B40" s="82"/>
      <c r="C40" s="84"/>
      <c r="D40" s="86"/>
      <c r="E40" s="86"/>
      <c r="F40" s="12"/>
    </row>
    <row r="41" spans="1:6" ht="15">
      <c r="A41" s="81"/>
      <c r="B41" s="82"/>
      <c r="C41" s="84"/>
      <c r="D41" s="87"/>
      <c r="E41" s="86"/>
      <c r="F41" s="12"/>
    </row>
    <row r="42" spans="1:6" ht="15">
      <c r="A42" s="81"/>
      <c r="B42" s="82"/>
      <c r="C42" s="84"/>
      <c r="D42" s="85"/>
      <c r="E42" s="86"/>
      <c r="F42" s="12"/>
    </row>
    <row r="43" spans="1:6" ht="15">
      <c r="A43" s="83"/>
      <c r="B43" s="82"/>
      <c r="C43" s="84"/>
      <c r="D43" s="87"/>
      <c r="E43" s="86"/>
      <c r="F43" s="12"/>
    </row>
    <row r="44" spans="1:6" ht="15">
      <c r="A44" s="82"/>
      <c r="B44" s="82"/>
      <c r="C44" s="84"/>
      <c r="D44" s="87"/>
      <c r="E44" s="86"/>
      <c r="F44" s="12"/>
    </row>
    <row r="45" spans="1:6" ht="15">
      <c r="A45" s="81"/>
      <c r="B45" s="82"/>
      <c r="C45" s="84"/>
      <c r="D45" s="87"/>
      <c r="E45" s="86"/>
      <c r="F45" s="12"/>
    </row>
    <row r="46" spans="1:6" ht="15">
      <c r="A46" s="81"/>
      <c r="B46" s="82"/>
      <c r="C46" s="84"/>
      <c r="D46" s="86"/>
      <c r="E46" s="86"/>
      <c r="F46" s="12"/>
    </row>
    <row r="47" spans="1:6" ht="24" customHeight="1">
      <c r="A47" s="83"/>
      <c r="B47" s="82"/>
      <c r="C47" s="84"/>
      <c r="D47" s="85"/>
      <c r="E47" s="86"/>
      <c r="F47" s="12"/>
    </row>
    <row r="48" spans="1:6" ht="24" customHeight="1">
      <c r="A48" s="83"/>
      <c r="B48" s="82"/>
      <c r="C48" s="84"/>
      <c r="D48" s="85"/>
      <c r="E48" s="86"/>
      <c r="F48" s="12"/>
    </row>
    <row r="49" spans="1:6" ht="24" customHeight="1">
      <c r="A49" s="83"/>
      <c r="B49" s="82"/>
      <c r="C49" s="84"/>
      <c r="D49" s="85"/>
      <c r="E49" s="86"/>
      <c r="F49" s="12"/>
    </row>
    <row r="50" spans="1:6" ht="24" customHeight="1">
      <c r="A50" s="83"/>
      <c r="B50" s="82"/>
      <c r="C50" s="84"/>
      <c r="D50" s="85"/>
      <c r="E50" s="86"/>
      <c r="F50" s="12"/>
    </row>
    <row r="51" spans="1:6" ht="24" customHeight="1">
      <c r="A51" s="83"/>
      <c r="B51" s="82"/>
      <c r="C51" s="84"/>
      <c r="D51" s="85"/>
      <c r="E51" s="86"/>
      <c r="F51" s="12"/>
    </row>
    <row r="52" spans="1:6" ht="24" customHeight="1">
      <c r="A52" s="83"/>
      <c r="B52" s="82"/>
      <c r="C52" s="84"/>
      <c r="D52" s="85"/>
      <c r="E52" s="86"/>
      <c r="F52" s="12"/>
    </row>
    <row r="53" spans="1:6" ht="24" customHeight="1">
      <c r="A53" s="83"/>
      <c r="B53" s="82"/>
      <c r="C53" s="84"/>
      <c r="D53" s="85"/>
      <c r="E53" s="86"/>
      <c r="F53" s="12"/>
    </row>
    <row r="54" spans="1:6" ht="24" customHeight="1">
      <c r="A54" s="83"/>
      <c r="B54" s="82"/>
      <c r="C54" s="84"/>
      <c r="D54" s="85"/>
      <c r="E54" s="86"/>
      <c r="F54" s="12"/>
    </row>
    <row r="55" spans="1:6" ht="24" customHeight="1">
      <c r="A55" s="83"/>
      <c r="B55" s="82"/>
      <c r="C55" s="84"/>
      <c r="D55" s="85"/>
      <c r="E55" s="86"/>
      <c r="F55" s="12"/>
    </row>
    <row r="56" spans="1:3" ht="24" customHeight="1">
      <c r="A56" s="15"/>
      <c r="B56" s="15"/>
      <c r="C56" s="15"/>
    </row>
    <row r="57" spans="1:3" ht="24" customHeight="1">
      <c r="A57" s="189" t="str">
        <f>AreaDivision&amp;" Speech Contest Registration"</f>
        <v>Area XX Speech Contest Registration</v>
      </c>
      <c r="B57" s="189"/>
      <c r="C57" s="189"/>
    </row>
    <row r="58" spans="1:3" ht="24" customHeight="1">
      <c r="A58" s="187" t="s">
        <v>207</v>
      </c>
      <c r="B58" s="187"/>
      <c r="C58" s="13"/>
    </row>
    <row r="59" spans="1:2" ht="24" customHeight="1">
      <c r="A59" s="90"/>
      <c r="B59" s="90"/>
    </row>
    <row r="60" spans="1:5" ht="24" customHeight="1">
      <c r="A60" s="90"/>
      <c r="B60" s="90"/>
      <c r="C60" s="188" t="s">
        <v>201</v>
      </c>
      <c r="D60" s="188"/>
      <c r="E60" s="188"/>
    </row>
    <row r="61" spans="1:5" ht="24" customHeight="1">
      <c r="A61" s="90"/>
      <c r="B61" s="90"/>
      <c r="C61" s="79" t="s">
        <v>204</v>
      </c>
      <c r="D61" s="79" t="s">
        <v>205</v>
      </c>
      <c r="E61" s="80" t="s">
        <v>206</v>
      </c>
    </row>
    <row r="62" spans="1:3" ht="24" customHeight="1">
      <c r="A62" s="90"/>
      <c r="B62" s="90"/>
      <c r="C62" s="13"/>
    </row>
    <row r="63" spans="1:3" ht="24" customHeight="1">
      <c r="A63" s="16" t="s">
        <v>116</v>
      </c>
      <c r="B63" s="16" t="s">
        <v>208</v>
      </c>
      <c r="C63" s="15"/>
    </row>
    <row r="64" spans="1:3" ht="24" customHeight="1">
      <c r="A64" s="16" t="s">
        <v>117</v>
      </c>
      <c r="B64" s="16" t="s">
        <v>208</v>
      </c>
      <c r="C64" s="15"/>
    </row>
    <row r="65" spans="1:3" ht="24" customHeight="1">
      <c r="A65" s="16" t="s">
        <v>118</v>
      </c>
      <c r="B65" s="16" t="s">
        <v>208</v>
      </c>
      <c r="C65" s="15"/>
    </row>
    <row r="66" spans="1:3" ht="24" customHeight="1">
      <c r="A66" s="16" t="s">
        <v>119</v>
      </c>
      <c r="B66" s="16" t="s">
        <v>208</v>
      </c>
      <c r="C66" s="15"/>
    </row>
    <row r="67" spans="1:3" ht="24" customHeight="1">
      <c r="A67" s="16" t="s">
        <v>120</v>
      </c>
      <c r="B67" s="16" t="s">
        <v>208</v>
      </c>
      <c r="C67" s="15"/>
    </row>
    <row r="68" spans="1:3" ht="24" customHeight="1">
      <c r="A68" s="16" t="s">
        <v>121</v>
      </c>
      <c r="B68" s="16" t="s">
        <v>208</v>
      </c>
      <c r="C68" s="15"/>
    </row>
    <row r="69" spans="1:3" ht="24" customHeight="1">
      <c r="A69" s="16" t="s">
        <v>122</v>
      </c>
      <c r="B69" s="16" t="s">
        <v>208</v>
      </c>
      <c r="C69" s="15"/>
    </row>
    <row r="70" spans="1:2" ht="24" customHeight="1">
      <c r="A70" s="16" t="s">
        <v>123</v>
      </c>
      <c r="B70" s="16" t="s">
        <v>208</v>
      </c>
    </row>
    <row r="71" spans="1:2" ht="24" customHeight="1">
      <c r="A71" s="16" t="s">
        <v>124</v>
      </c>
      <c r="B71" s="16" t="s">
        <v>208</v>
      </c>
    </row>
    <row r="72" spans="1:2" ht="24" customHeight="1">
      <c r="A72" s="16" t="s">
        <v>190</v>
      </c>
      <c r="B72" s="16" t="s">
        <v>208</v>
      </c>
    </row>
    <row r="73" spans="1:2" ht="24" customHeight="1">
      <c r="A73" s="16" t="s">
        <v>191</v>
      </c>
      <c r="B73" s="16" t="s">
        <v>208</v>
      </c>
    </row>
    <row r="74" spans="1:2" ht="24" customHeight="1">
      <c r="A74" s="16" t="s">
        <v>192</v>
      </c>
      <c r="B74" s="16" t="s">
        <v>208</v>
      </c>
    </row>
    <row r="75" spans="1:2" ht="24" customHeight="1">
      <c r="A75" s="16" t="s">
        <v>193</v>
      </c>
      <c r="B75" s="16" t="s">
        <v>208</v>
      </c>
    </row>
    <row r="76" spans="1:2" ht="24" customHeight="1">
      <c r="A76" s="16" t="s">
        <v>194</v>
      </c>
      <c r="B76" s="16" t="s">
        <v>208</v>
      </c>
    </row>
    <row r="77" spans="1:2" ht="24" customHeight="1">
      <c r="A77" s="16" t="s">
        <v>104</v>
      </c>
      <c r="B77" s="16" t="s">
        <v>208</v>
      </c>
    </row>
    <row r="78" spans="1:2" ht="24" customHeight="1">
      <c r="A78" s="16" t="s">
        <v>105</v>
      </c>
      <c r="B78" s="16" t="s">
        <v>208</v>
      </c>
    </row>
    <row r="79" spans="1:2" ht="24" customHeight="1">
      <c r="A79" s="16" t="s">
        <v>106</v>
      </c>
      <c r="B79" s="16" t="s">
        <v>208</v>
      </c>
    </row>
    <row r="80" spans="1:2" ht="24" customHeight="1">
      <c r="A80" s="16" t="s">
        <v>107</v>
      </c>
      <c r="B80" s="16" t="s">
        <v>208</v>
      </c>
    </row>
    <row r="81" spans="1:2" ht="24" customHeight="1">
      <c r="A81" s="16" t="s">
        <v>108</v>
      </c>
      <c r="B81" s="16" t="s">
        <v>208</v>
      </c>
    </row>
    <row r="82" spans="1:2" ht="24" customHeight="1">
      <c r="A82" s="16" t="s">
        <v>109</v>
      </c>
      <c r="B82" s="16" t="s">
        <v>208</v>
      </c>
    </row>
    <row r="83" spans="1:2" ht="24" customHeight="1">
      <c r="A83" s="16" t="s">
        <v>110</v>
      </c>
      <c r="B83" s="16" t="s">
        <v>208</v>
      </c>
    </row>
    <row r="84" spans="1:2" ht="24" customHeight="1">
      <c r="A84" s="16" t="s">
        <v>111</v>
      </c>
      <c r="B84" s="16" t="s">
        <v>208</v>
      </c>
    </row>
    <row r="85" spans="1:2" ht="24" customHeight="1">
      <c r="A85" s="16" t="s">
        <v>112</v>
      </c>
      <c r="B85" s="16" t="s">
        <v>208</v>
      </c>
    </row>
    <row r="86" spans="1:2" ht="24" customHeight="1">
      <c r="A86" s="16" t="s">
        <v>113</v>
      </c>
      <c r="B86" s="16" t="s">
        <v>208</v>
      </c>
    </row>
    <row r="87" spans="1:2" ht="24" customHeight="1">
      <c r="A87" s="16" t="s">
        <v>114</v>
      </c>
      <c r="B87" s="16" t="s">
        <v>208</v>
      </c>
    </row>
    <row r="88" spans="1:2" ht="24" customHeight="1">
      <c r="A88" s="16" t="s">
        <v>115</v>
      </c>
      <c r="B88" s="16" t="s">
        <v>208</v>
      </c>
    </row>
    <row r="89" spans="1:2" ht="24" customHeight="1">
      <c r="A89" s="16"/>
      <c r="B89" s="16"/>
    </row>
    <row r="90" spans="1:2" ht="24" customHeight="1">
      <c r="A90" s="16"/>
      <c r="B90" s="16"/>
    </row>
    <row r="91" spans="1:2" ht="24" customHeight="1">
      <c r="A91" s="16"/>
      <c r="B91" s="16"/>
    </row>
    <row r="92" spans="1:2" ht="24" customHeight="1">
      <c r="A92" s="16"/>
      <c r="B92" s="16"/>
    </row>
    <row r="93" ht="24" customHeight="1">
      <c r="A93" s="17"/>
    </row>
    <row r="94" ht="24" customHeight="1">
      <c r="A94" s="17"/>
    </row>
    <row r="95" ht="24" customHeight="1">
      <c r="A95" s="17"/>
    </row>
    <row r="96" ht="24" customHeight="1">
      <c r="A96" s="17"/>
    </row>
    <row r="97" ht="24" customHeight="1">
      <c r="A97" s="17"/>
    </row>
    <row r="98" ht="24" customHeight="1">
      <c r="A98" s="17"/>
    </row>
    <row r="99" ht="24" customHeight="1">
      <c r="A99" s="17"/>
    </row>
    <row r="100" ht="24" customHeight="1">
      <c r="A100" s="17"/>
    </row>
    <row r="101" ht="24" customHeight="1">
      <c r="A101" s="17"/>
    </row>
    <row r="102" ht="24" customHeight="1">
      <c r="A102" s="17"/>
    </row>
    <row r="103" ht="24" customHeight="1">
      <c r="A103" s="17"/>
    </row>
    <row r="104" ht="24" customHeight="1">
      <c r="A104" s="17"/>
    </row>
    <row r="105" ht="24" customHeight="1">
      <c r="A105" s="17"/>
    </row>
    <row r="106" ht="24" customHeight="1">
      <c r="A106" s="17"/>
    </row>
    <row r="107" ht="24" customHeight="1">
      <c r="A107" s="17"/>
    </row>
    <row r="108" ht="24" customHeight="1">
      <c r="A108" s="17"/>
    </row>
    <row r="109" ht="24" customHeight="1">
      <c r="A109" s="17"/>
    </row>
    <row r="110" ht="24" customHeight="1">
      <c r="A110" s="17"/>
    </row>
    <row r="111" ht="12.75">
      <c r="A111" s="17"/>
    </row>
    <row r="112" ht="12.75">
      <c r="A112" s="17"/>
    </row>
    <row r="113" ht="12.75">
      <c r="A113" s="17"/>
    </row>
    <row r="114" ht="12.75">
      <c r="A114" s="17"/>
    </row>
    <row r="115" ht="12.75">
      <c r="A115" s="17"/>
    </row>
    <row r="116" ht="12.75">
      <c r="A116" s="17"/>
    </row>
    <row r="117" ht="12.75">
      <c r="A117" s="17"/>
    </row>
    <row r="118" ht="12.75">
      <c r="A118" s="17"/>
    </row>
    <row r="119" ht="12.75">
      <c r="A119" s="17"/>
    </row>
    <row r="120" ht="12.75">
      <c r="A120" s="17"/>
    </row>
    <row r="121" ht="12.75">
      <c r="A121" s="17"/>
    </row>
    <row r="122" ht="12.75">
      <c r="A122" s="17"/>
    </row>
    <row r="123" ht="12.75">
      <c r="A123" s="17"/>
    </row>
    <row r="124" ht="12.75">
      <c r="A124" s="17"/>
    </row>
    <row r="125" ht="12.75">
      <c r="A125" s="17"/>
    </row>
    <row r="126" ht="12.75">
      <c r="A126" s="17"/>
    </row>
    <row r="127" ht="12.75">
      <c r="A127" s="17"/>
    </row>
    <row r="128" ht="12.75">
      <c r="A128" s="17"/>
    </row>
    <row r="129" ht="12.75">
      <c r="A129" s="17"/>
    </row>
    <row r="130" ht="12.75">
      <c r="A130" s="17"/>
    </row>
    <row r="131" ht="12.75">
      <c r="A131" s="17"/>
    </row>
    <row r="132" ht="12.75">
      <c r="A132" s="17"/>
    </row>
    <row r="133" ht="12.75">
      <c r="A133" s="17"/>
    </row>
    <row r="134" ht="12.75">
      <c r="A134" s="17"/>
    </row>
    <row r="135" ht="12.75">
      <c r="A135" s="17"/>
    </row>
    <row r="136" ht="12.75">
      <c r="A136" s="17"/>
    </row>
    <row r="137" ht="12.75">
      <c r="A137" s="17"/>
    </row>
    <row r="138" ht="12.75">
      <c r="A138" s="17"/>
    </row>
    <row r="139" ht="12.75">
      <c r="A139" s="17"/>
    </row>
    <row r="140" ht="12.75">
      <c r="A140" s="17"/>
    </row>
    <row r="141" ht="12.75">
      <c r="A141" s="17"/>
    </row>
    <row r="142" ht="12.75">
      <c r="A142" s="17"/>
    </row>
    <row r="143" ht="12.75">
      <c r="A143" s="17"/>
    </row>
    <row r="144" ht="12.75">
      <c r="A144" s="17"/>
    </row>
    <row r="145" ht="12.75">
      <c r="A145" s="17"/>
    </row>
    <row r="146" ht="12.75">
      <c r="A146" s="17"/>
    </row>
    <row r="147" ht="12.75">
      <c r="A147" s="17"/>
    </row>
    <row r="148" ht="12.75">
      <c r="A148" s="17"/>
    </row>
    <row r="149" ht="12.75">
      <c r="A149" s="17"/>
    </row>
    <row r="150" ht="12.75">
      <c r="A150" s="17"/>
    </row>
    <row r="151" ht="12.75">
      <c r="A151" s="17"/>
    </row>
    <row r="152" ht="12.75">
      <c r="A152" s="17"/>
    </row>
    <row r="153" ht="12.75">
      <c r="A153" s="17"/>
    </row>
    <row r="154" ht="12.75">
      <c r="A154" s="17"/>
    </row>
    <row r="155" ht="12.75">
      <c r="A155" s="17"/>
    </row>
    <row r="156" ht="12.75">
      <c r="A156" s="17"/>
    </row>
    <row r="157" ht="12.75">
      <c r="A157" s="17"/>
    </row>
    <row r="158" ht="12.75">
      <c r="A158" s="17"/>
    </row>
    <row r="159" ht="12.75">
      <c r="A159" s="17"/>
    </row>
    <row r="160" ht="12.75">
      <c r="A160" s="17"/>
    </row>
    <row r="161" ht="12.75">
      <c r="A161" s="17"/>
    </row>
    <row r="162" ht="12.75">
      <c r="A162" s="17"/>
    </row>
  </sheetData>
  <sheetProtection/>
  <mergeCells count="6">
    <mergeCell ref="A58:B58"/>
    <mergeCell ref="C60:E60"/>
    <mergeCell ref="A1:C1"/>
    <mergeCell ref="A3:B3"/>
    <mergeCell ref="C4:E4"/>
    <mergeCell ref="A57:C57"/>
  </mergeCells>
  <printOptions/>
  <pageMargins left="0.75" right="0.75" top="1" bottom="1" header="0.5" footer="0.5"/>
  <pageSetup fitToHeight="2"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C23" sqref="C23"/>
    </sheetView>
  </sheetViews>
  <sheetFormatPr defaultColWidth="9.140625" defaultRowHeight="12.75"/>
  <cols>
    <col min="1" max="1" width="3.421875" style="73" customWidth="1"/>
    <col min="2" max="2" width="39.57421875" style="73" customWidth="1"/>
    <col min="3" max="3" width="13.421875" style="73" customWidth="1"/>
    <col min="4" max="4" width="31.7109375" style="73" customWidth="1"/>
    <col min="5" max="5" width="33.8515625" style="73" customWidth="1"/>
    <col min="6" max="16384" width="9.140625" style="73" customWidth="1"/>
  </cols>
  <sheetData>
    <row r="1" spans="1:5" ht="12.75">
      <c r="A1" s="5"/>
      <c r="B1" s="74" t="s">
        <v>195</v>
      </c>
      <c r="C1" s="75" t="s">
        <v>196</v>
      </c>
      <c r="D1" s="74" t="s">
        <v>197</v>
      </c>
      <c r="E1" s="74" t="s">
        <v>198</v>
      </c>
    </row>
    <row r="2" spans="1:3" ht="12.75">
      <c r="A2" s="5">
        <v>1</v>
      </c>
      <c r="B2" s="73" t="s">
        <v>212</v>
      </c>
      <c r="C2" s="76"/>
    </row>
    <row r="3" spans="1:3" ht="12.75">
      <c r="A3" s="5"/>
      <c r="B3" s="73" t="s">
        <v>213</v>
      </c>
      <c r="C3" s="76"/>
    </row>
    <row r="4" spans="1:3" ht="12.75">
      <c r="A4" s="5"/>
      <c r="B4" s="73" t="s">
        <v>209</v>
      </c>
      <c r="C4" s="76"/>
    </row>
    <row r="5" spans="1:3" ht="12.75">
      <c r="A5" s="5"/>
      <c r="B5" s="73" t="s">
        <v>210</v>
      </c>
      <c r="C5" s="76"/>
    </row>
    <row r="6" spans="1:3" ht="12.75">
      <c r="A6" s="5"/>
      <c r="B6" s="73" t="s">
        <v>211</v>
      </c>
      <c r="C6" s="76"/>
    </row>
    <row r="7" spans="1:3" ht="12.75">
      <c r="A7" s="5"/>
      <c r="C7" s="76"/>
    </row>
    <row r="8" spans="1:3" ht="12.75">
      <c r="A8" s="5">
        <v>2</v>
      </c>
      <c r="C8" s="76"/>
    </row>
    <row r="9" spans="1:3" ht="12.75">
      <c r="A9" s="5"/>
      <c r="C9" s="76"/>
    </row>
    <row r="10" spans="1:3" ht="12.75">
      <c r="A10" s="5"/>
      <c r="C10" s="76"/>
    </row>
    <row r="11" spans="1:3" ht="12.75">
      <c r="A11" s="5"/>
      <c r="C11" s="76"/>
    </row>
    <row r="12" spans="1:3" ht="12.75">
      <c r="A12" s="5"/>
      <c r="C12" s="76"/>
    </row>
    <row r="13" spans="1:3" ht="12.75">
      <c r="A13" s="5"/>
      <c r="C13" s="76"/>
    </row>
    <row r="14" spans="1:3" ht="12.75">
      <c r="A14" s="5">
        <v>3</v>
      </c>
      <c r="C14" s="76"/>
    </row>
    <row r="15" spans="1:3" ht="12.75">
      <c r="A15" s="5"/>
      <c r="C15" s="76"/>
    </row>
    <row r="16" spans="1:3" ht="12.75">
      <c r="A16" s="5"/>
      <c r="C16" s="76"/>
    </row>
    <row r="17" spans="1:3" ht="12.75">
      <c r="A17" s="5"/>
      <c r="C17" s="76"/>
    </row>
    <row r="18" spans="1:3" ht="12.75">
      <c r="A18" s="5"/>
      <c r="C18" s="76"/>
    </row>
    <row r="19" spans="1:3" ht="12.75">
      <c r="A19" s="5"/>
      <c r="C19" s="76"/>
    </row>
    <row r="20" spans="1:3" ht="12.75">
      <c r="A20" s="5">
        <v>4</v>
      </c>
      <c r="C20" s="76"/>
    </row>
    <row r="21" spans="1:3" ht="12.75">
      <c r="A21" s="5"/>
      <c r="C21" s="76"/>
    </row>
    <row r="22" spans="1:3" ht="12.75">
      <c r="A22" s="5"/>
      <c r="C22" s="76"/>
    </row>
    <row r="23" spans="1:3" ht="12.75">
      <c r="A23" s="5"/>
      <c r="C23" s="76"/>
    </row>
    <row r="24" spans="1:3" ht="12.75">
      <c r="A24" s="5"/>
      <c r="C24" s="76"/>
    </row>
    <row r="25" spans="1:3" ht="12.75">
      <c r="A25" s="5"/>
      <c r="C25" s="76"/>
    </row>
    <row r="26" spans="1:3" ht="12.75">
      <c r="A26" s="5">
        <v>5</v>
      </c>
      <c r="C26" s="76"/>
    </row>
    <row r="27" spans="1:3" ht="12.75">
      <c r="A27" s="5"/>
      <c r="C27" s="76"/>
    </row>
    <row r="28" spans="1:3" ht="12.75">
      <c r="A28" s="5"/>
      <c r="C28" s="76"/>
    </row>
    <row r="29" spans="1:3" ht="12.75">
      <c r="A29" s="5"/>
      <c r="C29" s="76"/>
    </row>
    <row r="30" spans="1:3" ht="12.75">
      <c r="A30" s="5"/>
      <c r="C30" s="76"/>
    </row>
    <row r="31" spans="1:3" ht="12.75">
      <c r="A31" s="5"/>
      <c r="C31" s="76"/>
    </row>
    <row r="32" spans="1:3" ht="12.75">
      <c r="A32" s="5">
        <v>6</v>
      </c>
      <c r="C32" s="76"/>
    </row>
    <row r="33" spans="1:3" ht="12.75">
      <c r="A33" s="5"/>
      <c r="C33" s="76"/>
    </row>
    <row r="34" spans="1:3" ht="12.75">
      <c r="A34" s="5"/>
      <c r="C34" s="76"/>
    </row>
    <row r="35" spans="1:3" ht="12.75">
      <c r="A35" s="5"/>
      <c r="C35" s="76"/>
    </row>
    <row r="36" spans="1:3" ht="12.75">
      <c r="A36" s="5"/>
      <c r="C36" s="76"/>
    </row>
    <row r="37" spans="1:3" ht="12.75">
      <c r="A37" s="5"/>
      <c r="C37" s="76"/>
    </row>
    <row r="38" spans="1:3" ht="12.75">
      <c r="A38" s="5">
        <v>7</v>
      </c>
      <c r="C38" s="76"/>
    </row>
    <row r="39" spans="1:3" ht="12.75">
      <c r="A39" s="5"/>
      <c r="C39" s="76"/>
    </row>
    <row r="40" spans="1:3" ht="12.75">
      <c r="A40" s="5"/>
      <c r="C40" s="76"/>
    </row>
    <row r="41" spans="1:3" ht="12.75">
      <c r="A41" s="5"/>
      <c r="C41" s="76"/>
    </row>
    <row r="42" spans="1:3" ht="12.75">
      <c r="A42" s="5"/>
      <c r="C42" s="76"/>
    </row>
    <row r="43" spans="1:3" ht="12.75">
      <c r="A43" s="5"/>
      <c r="C43" s="76"/>
    </row>
    <row r="44" spans="1:3" ht="12.75">
      <c r="A44" s="5"/>
      <c r="C44" s="76"/>
    </row>
    <row r="45" spans="1:3" ht="12.75">
      <c r="A45" s="5">
        <v>8</v>
      </c>
      <c r="C45" s="76"/>
    </row>
  </sheetData>
  <sheetProtection/>
  <printOptions/>
  <pageMargins left="0.75" right="0.75" top="1" bottom="1" header="0.5" footer="0.5"/>
  <pageSetup fitToHeight="1" fitToWidth="1" horizontalDpi="600" verticalDpi="600" orientation="portrait" scale="74" r:id="rId1"/>
</worksheet>
</file>

<file path=xl/worksheets/sheet7.xml><?xml version="1.0" encoding="utf-8"?>
<worksheet xmlns="http://schemas.openxmlformats.org/spreadsheetml/2006/main" xmlns:r="http://schemas.openxmlformats.org/officeDocument/2006/relationships">
  <dimension ref="A1:A14"/>
  <sheetViews>
    <sheetView zoomScalePageLayoutView="0" workbookViewId="0" topLeftCell="A1">
      <selection activeCell="C23" sqref="C23"/>
    </sheetView>
  </sheetViews>
  <sheetFormatPr defaultColWidth="8.8515625" defaultRowHeight="12.75"/>
  <cols>
    <col min="1" max="1" width="17.00390625" style="0" bestFit="1" customWidth="1"/>
    <col min="2" max="2" width="26.8515625" style="0" bestFit="1" customWidth="1"/>
    <col min="3" max="3" width="18.140625" style="0" bestFit="1" customWidth="1"/>
  </cols>
  <sheetData>
    <row r="1" ht="12.75">
      <c r="A1" s="21"/>
    </row>
    <row r="2" ht="12.75">
      <c r="A2" s="21"/>
    </row>
    <row r="3" ht="12.75">
      <c r="A3" s="21"/>
    </row>
    <row r="4" ht="12.75">
      <c r="A4" s="21"/>
    </row>
    <row r="5" ht="12.75">
      <c r="A5" s="21"/>
    </row>
    <row r="6" ht="12.75">
      <c r="A6" s="21"/>
    </row>
    <row r="7" ht="12.75">
      <c r="A7" s="21"/>
    </row>
    <row r="8" ht="12.75">
      <c r="A8" s="21"/>
    </row>
    <row r="9" ht="12.75">
      <c r="A9" s="21"/>
    </row>
    <row r="10" ht="12.75">
      <c r="A10" s="21"/>
    </row>
    <row r="11" ht="12.75">
      <c r="A11" s="21"/>
    </row>
    <row r="12" ht="12.75">
      <c r="A12" s="21"/>
    </row>
    <row r="13" ht="12.75">
      <c r="A13" s="21"/>
    </row>
    <row r="14" ht="12.75">
      <c r="A14" s="21"/>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D27"/>
  <sheetViews>
    <sheetView showGridLines="0" zoomScalePageLayoutView="0" workbookViewId="0" topLeftCell="A1">
      <selection activeCell="F4" sqref="F4"/>
    </sheetView>
  </sheetViews>
  <sheetFormatPr defaultColWidth="8.8515625" defaultRowHeight="12.75"/>
  <cols>
    <col min="1" max="1" width="31.140625" style="61" customWidth="1"/>
    <col min="2" max="2" width="33.28125" style="48" bestFit="1" customWidth="1"/>
    <col min="3" max="3" width="17.421875" style="0" bestFit="1" customWidth="1"/>
    <col min="4" max="4" width="19.140625" style="0" bestFit="1" customWidth="1"/>
  </cols>
  <sheetData>
    <row r="1" spans="1:4" ht="12.75">
      <c r="A1" s="62" t="s">
        <v>2</v>
      </c>
      <c r="B1" s="63" t="s">
        <v>47</v>
      </c>
      <c r="C1" s="64" t="s">
        <v>50</v>
      </c>
      <c r="D1" s="64" t="s">
        <v>48</v>
      </c>
    </row>
    <row r="2" spans="1:4" ht="12.75">
      <c r="A2" s="68" t="str">
        <f>"Ballot - "&amp;Contest1</f>
        <v>Ballot - Tall Tales</v>
      </c>
      <c r="B2" s="66" t="s">
        <v>54</v>
      </c>
      <c r="C2" s="67" t="s">
        <v>51</v>
      </c>
      <c r="D2" s="67" t="str">
        <f aca="true" t="shared" si="0" ref="D2:D12">ChiefJudge</f>
        <v>Chief Judge</v>
      </c>
    </row>
    <row r="3" spans="1:4" ht="12.75">
      <c r="A3" s="68" t="str">
        <f>"Ballot - "&amp;Contest2</f>
        <v>Ballot - International</v>
      </c>
      <c r="B3" s="66" t="s">
        <v>54</v>
      </c>
      <c r="C3" s="67" t="s">
        <v>51</v>
      </c>
      <c r="D3" s="67" t="str">
        <f t="shared" si="0"/>
        <v>Chief Judge</v>
      </c>
    </row>
    <row r="4" spans="1:4" ht="25.5">
      <c r="A4" s="68" t="str">
        <f>"Ballot - Tiebreaking - "&amp;Contest1</f>
        <v>Ballot - Tiebreaking - Tall Tales</v>
      </c>
      <c r="B4" s="66" t="s">
        <v>82</v>
      </c>
      <c r="C4" s="67" t="s">
        <v>62</v>
      </c>
      <c r="D4" s="67" t="str">
        <f t="shared" si="0"/>
        <v>Chief Judge</v>
      </c>
    </row>
    <row r="5" spans="1:4" ht="25.5">
      <c r="A5" s="68" t="str">
        <f>"Ballot - Tiebreaking - "&amp;Contest2</f>
        <v>Ballot - Tiebreaking - International</v>
      </c>
      <c r="B5" s="66" t="s">
        <v>82</v>
      </c>
      <c r="C5" s="67" t="s">
        <v>62</v>
      </c>
      <c r="D5" s="67" t="str">
        <f t="shared" si="0"/>
        <v>Chief Judge</v>
      </c>
    </row>
    <row r="6" spans="1:4" ht="25.5">
      <c r="A6" s="68" t="s">
        <v>78</v>
      </c>
      <c r="B6" s="66" t="s">
        <v>23</v>
      </c>
      <c r="C6" s="67" t="s">
        <v>62</v>
      </c>
      <c r="D6" s="67" t="str">
        <f t="shared" si="0"/>
        <v>Chief Judge</v>
      </c>
    </row>
    <row r="7" spans="1:4" ht="12.75">
      <c r="A7" s="68" t="s">
        <v>85</v>
      </c>
      <c r="B7" s="66" t="s">
        <v>83</v>
      </c>
      <c r="C7" s="67" t="s">
        <v>84</v>
      </c>
      <c r="D7" s="67" t="str">
        <f t="shared" si="0"/>
        <v>Chief Judge</v>
      </c>
    </row>
    <row r="8" spans="1:4" ht="12.75">
      <c r="A8" s="68" t="s">
        <v>312</v>
      </c>
      <c r="B8" s="66" t="s">
        <v>86</v>
      </c>
      <c r="C8" s="67" t="s">
        <v>62</v>
      </c>
      <c r="D8" s="67" t="str">
        <f t="shared" si="0"/>
        <v>Chief Judge</v>
      </c>
    </row>
    <row r="9" spans="1:4" ht="12.75">
      <c r="A9" s="68" t="s">
        <v>313</v>
      </c>
      <c r="B9" s="66" t="s">
        <v>86</v>
      </c>
      <c r="C9" s="71" t="s">
        <v>314</v>
      </c>
      <c r="D9" s="71" t="s">
        <v>131</v>
      </c>
    </row>
    <row r="10" spans="1:4" ht="25.5">
      <c r="A10" s="68" t="s">
        <v>315</v>
      </c>
      <c r="B10" s="69" t="s">
        <v>316</v>
      </c>
      <c r="C10" s="69" t="s">
        <v>317</v>
      </c>
      <c r="D10" s="71" t="s">
        <v>131</v>
      </c>
    </row>
    <row r="11" spans="1:4" ht="12.75">
      <c r="A11" s="68" t="s">
        <v>169</v>
      </c>
      <c r="B11" s="66" t="s">
        <v>70</v>
      </c>
      <c r="C11" s="67" t="s">
        <v>71</v>
      </c>
      <c r="D11" s="67" t="str">
        <f t="shared" si="0"/>
        <v>Chief Judge</v>
      </c>
    </row>
    <row r="12" spans="1:4" ht="25.5">
      <c r="A12" s="68" t="s">
        <v>36</v>
      </c>
      <c r="B12" s="66" t="s">
        <v>37</v>
      </c>
      <c r="C12" s="67" t="s">
        <v>73</v>
      </c>
      <c r="D12" s="67" t="str">
        <f t="shared" si="0"/>
        <v>Chief Judge</v>
      </c>
    </row>
    <row r="13" spans="1:4" ht="12.75">
      <c r="A13" s="145" t="s">
        <v>68</v>
      </c>
      <c r="B13" s="66" t="s">
        <v>69</v>
      </c>
      <c r="C13" s="67" t="s">
        <v>67</v>
      </c>
      <c r="D13" s="67" t="str">
        <f>ContestChair</f>
        <v>Contest Chair</v>
      </c>
    </row>
    <row r="14" spans="1:4" ht="25.5">
      <c r="A14" s="68" t="s">
        <v>4</v>
      </c>
      <c r="B14" s="69" t="s">
        <v>318</v>
      </c>
      <c r="C14" s="67" t="s">
        <v>92</v>
      </c>
      <c r="D14" s="67" t="str">
        <f>ContestChair</f>
        <v>Contest Chair</v>
      </c>
    </row>
    <row r="15" spans="1:4" ht="12.75">
      <c r="A15" s="68" t="str">
        <f>Contest1&amp;" Contestant Briefing"</f>
        <v>Tall Tales Contestant Briefing</v>
      </c>
      <c r="B15" s="66" t="s">
        <v>63</v>
      </c>
      <c r="C15" s="67" t="s">
        <v>62</v>
      </c>
      <c r="D15" s="67" t="str">
        <f>ContestChair</f>
        <v>Contest Chair</v>
      </c>
    </row>
    <row r="16" spans="1:4" ht="12.75">
      <c r="A16" s="68" t="str">
        <f>Contest2&amp;" Contestant Briefing"</f>
        <v>International Contestant Briefing</v>
      </c>
      <c r="B16" s="66" t="s">
        <v>63</v>
      </c>
      <c r="C16" s="67" t="s">
        <v>62</v>
      </c>
      <c r="D16" s="67" t="str">
        <f>ContestChair</f>
        <v>Contest Chair</v>
      </c>
    </row>
    <row r="17" spans="1:4" ht="25.5">
      <c r="A17" s="68" t="s">
        <v>52</v>
      </c>
      <c r="B17" s="66" t="s">
        <v>53</v>
      </c>
      <c r="C17" s="67" t="s">
        <v>59</v>
      </c>
      <c r="D17" s="67" t="str">
        <f>ContestantLiaison</f>
        <v>Contestant Liaison</v>
      </c>
    </row>
    <row r="18" spans="1:4" ht="25.5">
      <c r="A18" s="68" t="s">
        <v>65</v>
      </c>
      <c r="B18" s="66" t="s">
        <v>66</v>
      </c>
      <c r="C18" s="67" t="s">
        <v>59</v>
      </c>
      <c r="D18" s="67" t="str">
        <f>ContestantLiaison</f>
        <v>Contestant Liaison</v>
      </c>
    </row>
    <row r="19" spans="1:4" ht="25.5">
      <c r="A19" s="68" t="s">
        <v>79</v>
      </c>
      <c r="B19" s="66" t="s">
        <v>80</v>
      </c>
      <c r="C19" s="67" t="s">
        <v>81</v>
      </c>
      <c r="D19" s="67" t="str">
        <f>DivisionTreasurer</f>
        <v>Division Treasurer</v>
      </c>
    </row>
    <row r="20" spans="1:4" ht="12.75">
      <c r="A20" s="67" t="s">
        <v>55</v>
      </c>
      <c r="B20" s="66" t="s">
        <v>58</v>
      </c>
      <c r="C20" s="67" t="s">
        <v>67</v>
      </c>
      <c r="D20" s="67" t="str">
        <f>Program</f>
        <v>Flyer/Program</v>
      </c>
    </row>
    <row r="21" spans="1:4" ht="12.75">
      <c r="A21" s="65" t="s">
        <v>56</v>
      </c>
      <c r="B21" s="66" t="s">
        <v>57</v>
      </c>
      <c r="C21" s="67" t="s">
        <v>59</v>
      </c>
      <c r="D21" s="67" t="str">
        <f>Program</f>
        <v>Flyer/Program</v>
      </c>
    </row>
    <row r="22" spans="1:4" ht="25.5">
      <c r="A22" s="65" t="s">
        <v>134</v>
      </c>
      <c r="B22" s="66" t="s">
        <v>60</v>
      </c>
      <c r="C22" s="67" t="s">
        <v>61</v>
      </c>
      <c r="D22" s="67" t="str">
        <f>Graphics</f>
        <v>Flyer/Program</v>
      </c>
    </row>
    <row r="23" spans="1:4" ht="25.5">
      <c r="A23" s="68" t="s">
        <v>301</v>
      </c>
      <c r="B23" s="66" t="s">
        <v>300</v>
      </c>
      <c r="C23" s="67" t="s">
        <v>81</v>
      </c>
      <c r="D23" s="67" t="s">
        <v>302</v>
      </c>
    </row>
    <row r="24" spans="1:4" ht="25.5">
      <c r="A24" s="68" t="s">
        <v>162</v>
      </c>
      <c r="B24" s="66" t="s">
        <v>64</v>
      </c>
      <c r="C24" s="67" t="s">
        <v>62</v>
      </c>
      <c r="D24" s="67" t="str">
        <f>ProtocolOfficer</f>
        <v>Protocol Officer</v>
      </c>
    </row>
    <row r="25" spans="1:4" ht="19.5" customHeight="1">
      <c r="A25" s="68" t="s">
        <v>266</v>
      </c>
      <c r="B25" s="66" t="s">
        <v>267</v>
      </c>
      <c r="C25" s="67" t="s">
        <v>62</v>
      </c>
      <c r="D25" s="67" t="str">
        <f>RegistrationChair</f>
        <v>Registration Chair</v>
      </c>
    </row>
    <row r="26" spans="1:4" ht="25.5">
      <c r="A26" s="65" t="s">
        <v>75</v>
      </c>
      <c r="B26" s="66" t="s">
        <v>76</v>
      </c>
      <c r="C26" s="67" t="s">
        <v>73</v>
      </c>
      <c r="D26" s="67" t="str">
        <f>RegistrationChair</f>
        <v>Registration Chair</v>
      </c>
    </row>
    <row r="27" spans="1:4" ht="25.5">
      <c r="A27" s="68" t="s">
        <v>77</v>
      </c>
      <c r="B27" s="66" t="s">
        <v>74</v>
      </c>
      <c r="C27" s="67" t="s">
        <v>73</v>
      </c>
      <c r="D27" s="67" t="str">
        <f>RegistrationChair</f>
        <v>Registration Chair</v>
      </c>
    </row>
  </sheetData>
  <sheetProtection/>
  <hyperlinks>
    <hyperlink ref="A24" r:id="rId1" tooltip="Gets current Protocol list from District One website" display="Protocol list"/>
    <hyperlink ref="A18" r:id="rId2" tooltip="Gets blank Contestant Bio from District One website" display="Contestant Bio"/>
    <hyperlink ref="A27" location="RegistrationTab" display="Registration Sheet"/>
    <hyperlink ref="A15" r:id="rId3" display="http://district1toastmasters.org/wp-content/uploads/2016/04/Tall-Tales-Speech-Contest-Briefing-for-Contestants.pdf"/>
    <hyperlink ref="A16" r:id="rId4" display="http://district1toastmasters.org/wp-content/uploads/2016/04/International-Speech-Contest-Briefing-for-Contestants.pdf"/>
    <hyperlink ref="A6" r:id="rId5" display="Contest Rules"/>
    <hyperlink ref="A25" r:id="rId6" display="Cash/Check Reconciliation Form"/>
    <hyperlink ref="A17" r:id="rId7" display="Certificate of Eligibility"/>
    <hyperlink ref="A23" r:id="rId8" display="Contest Documents"/>
    <hyperlink ref="A7" r:id="rId9" display="Counter's Tally Sheet"/>
    <hyperlink ref="A13" location="AgendaTab" display="Timed Agenda"/>
    <hyperlink ref="A12" r:id="rId10" display="Results of Tally"/>
    <hyperlink ref="A2" r:id="rId11" display="http://district1toastmasters.org/wp-content/uploads/2016/04/Tall-Tales-Contest-Judges-Guide-and-Ballot.pdf"/>
    <hyperlink ref="A3" r:id="rId12" display="http://district1toastmasters.org/wp-content/uploads/2016/04/International-Speech-Contest-Judges-Guide-and-Ballot.pdf"/>
    <hyperlink ref="A4" r:id="rId13" display="http://district1toastmasters.org/wp-content/uploads/2016/04/Tall-Tales-Contest-Tiebreaking-Judges-Guide-and-Ballot.pdf"/>
    <hyperlink ref="A5" r:id="rId14" display="http://district1toastmasters.org/wp-content/uploads/2016/04/International-Speech-Contest-Tiebreaking-Judges-Guide-and-Ballot.pdf"/>
    <hyperlink ref="A8" r:id="rId15" display="Instructions to Timers - International"/>
    <hyperlink ref="A11" r:id="rId16" display="Winner Notification Form"/>
    <hyperlink ref="A19" r:id="rId17" display="Request for Reimbursement"/>
    <hyperlink ref="A9" r:id="rId18" display="Instructions to Timers - Tall Tales"/>
    <hyperlink ref="A10" r:id="rId19" display="Timer's Record Sheet"/>
    <hyperlink ref="A14" r:id="rId20" display="Toastmasters Introduction"/>
  </hyperlinks>
  <printOptions/>
  <pageMargins left="0.75" right="0.75" top="1" bottom="1" header="0.5" footer="0.5"/>
  <pageSetup fitToHeight="1" fitToWidth="1" horizontalDpi="600" verticalDpi="600" orientation="portrait" scale="91" r:id="rId21"/>
</worksheet>
</file>

<file path=xl/worksheets/sheet9.xml><?xml version="1.0" encoding="utf-8"?>
<worksheet xmlns="http://schemas.openxmlformats.org/spreadsheetml/2006/main" xmlns:r="http://schemas.openxmlformats.org/officeDocument/2006/relationships">
  <dimension ref="A1:B46"/>
  <sheetViews>
    <sheetView showGridLines="0" zoomScalePageLayoutView="0" workbookViewId="0" topLeftCell="A1">
      <selection activeCell="C23" sqref="C23"/>
    </sheetView>
  </sheetViews>
  <sheetFormatPr defaultColWidth="8.8515625" defaultRowHeight="12.75"/>
  <cols>
    <col min="1" max="1" width="33.8515625" style="0" bestFit="1" customWidth="1"/>
    <col min="2" max="2" width="48.00390625" style="0" customWidth="1"/>
  </cols>
  <sheetData>
    <row r="1" spans="1:2" ht="12.75">
      <c r="A1" s="64" t="s">
        <v>128</v>
      </c>
      <c r="B1" s="64" t="s">
        <v>48</v>
      </c>
    </row>
    <row r="2" spans="1:2" ht="12.75">
      <c r="A2" s="66" t="s">
        <v>94</v>
      </c>
      <c r="B2" s="67" t="str">
        <f>ChiefJudge</f>
        <v>Chief Judge</v>
      </c>
    </row>
    <row r="3" spans="1:2" ht="12.75">
      <c r="A3" s="66" t="s">
        <v>34</v>
      </c>
      <c r="B3" s="67" t="str">
        <f>ChiefJudge</f>
        <v>Chief Judge</v>
      </c>
    </row>
    <row r="4" spans="1:2" ht="25.5">
      <c r="A4" s="66" t="s">
        <v>96</v>
      </c>
      <c r="B4" s="67" t="str">
        <f>ChiefJudge</f>
        <v>Chief Judge</v>
      </c>
    </row>
    <row r="5" spans="1:2" ht="12.75">
      <c r="A5" s="66" t="s">
        <v>97</v>
      </c>
      <c r="B5" s="67" t="str">
        <f>ChiefJudge</f>
        <v>Chief Judge</v>
      </c>
    </row>
    <row r="6" spans="1:2" ht="13.5" customHeight="1">
      <c r="A6" s="66" t="s">
        <v>103</v>
      </c>
      <c r="B6" s="67" t="str">
        <f>ChiefJudge</f>
        <v>Chief Judge</v>
      </c>
    </row>
    <row r="7" spans="1:2" ht="12.75">
      <c r="A7" s="66" t="s">
        <v>90</v>
      </c>
      <c r="B7" s="67" t="str">
        <f>ContestChair</f>
        <v>Contest Chair</v>
      </c>
    </row>
    <row r="8" spans="1:2" ht="12.75">
      <c r="A8" s="66" t="s">
        <v>91</v>
      </c>
      <c r="B8" s="67" t="str">
        <f>ContestChair</f>
        <v>Contest Chair</v>
      </c>
    </row>
    <row r="9" spans="1:2" ht="12.75">
      <c r="A9" s="66" t="s">
        <v>33</v>
      </c>
      <c r="B9" s="67" t="str">
        <f>ContestChair</f>
        <v>Contest Chair</v>
      </c>
    </row>
    <row r="10" spans="1:2" ht="28.5" customHeight="1">
      <c r="A10" s="66" t="s">
        <v>98</v>
      </c>
      <c r="B10" s="67" t="str">
        <f>DivisionTreasurer</f>
        <v>Division Treasurer</v>
      </c>
    </row>
    <row r="11" spans="1:2" ht="25.5">
      <c r="A11" s="66" t="s">
        <v>101</v>
      </c>
      <c r="B11" s="67" t="str">
        <f>DivisionTreasurer</f>
        <v>Division Treasurer</v>
      </c>
    </row>
    <row r="12" spans="1:2" ht="12.75">
      <c r="A12" s="66" t="s">
        <v>95</v>
      </c>
      <c r="B12" s="67" t="str">
        <f>Tall_Tales_Toastmaster&amp;"/"&amp;International_Speech_Toastmaster</f>
        <v>Tall Tales TM/International Speech TM</v>
      </c>
    </row>
    <row r="13" spans="1:2" ht="12.75">
      <c r="A13" s="66" t="s">
        <v>88</v>
      </c>
      <c r="B13" s="67" t="str">
        <f>FoodChair&amp;"/"&amp;FoodAssistant</f>
        <v>Food Chair/Food Assistant</v>
      </c>
    </row>
    <row r="14" spans="1:2" ht="12.75">
      <c r="A14" s="66" t="s">
        <v>100</v>
      </c>
      <c r="B14" s="67" t="str">
        <f>ProtocolOfficer</f>
        <v>Protocol Officer</v>
      </c>
    </row>
    <row r="15" spans="1:2" ht="12.75">
      <c r="A15" s="66" t="s">
        <v>102</v>
      </c>
      <c r="B15" s="67" t="str">
        <f>ProtocolOfficer</f>
        <v>Protocol Officer</v>
      </c>
    </row>
    <row r="16" spans="1:2" ht="12.75">
      <c r="A16" s="66" t="s">
        <v>89</v>
      </c>
      <c r="B16" s="67" t="str">
        <f>RaffleChair</f>
        <v>Raffle Chair</v>
      </c>
    </row>
    <row r="17" spans="1:2" ht="12.75">
      <c r="A17" s="69" t="s">
        <v>93</v>
      </c>
      <c r="B17" s="71" t="str">
        <f>SetUpCleanUp1</f>
        <v>Set-Up/Clean-Up Team</v>
      </c>
    </row>
    <row r="18" ht="12.75">
      <c r="A18" s="48"/>
    </row>
    <row r="19" ht="12.75">
      <c r="A19" s="48"/>
    </row>
    <row r="20" ht="12.75">
      <c r="A20" s="48"/>
    </row>
    <row r="21" ht="12.75">
      <c r="A21" s="48"/>
    </row>
    <row r="22" ht="12.75">
      <c r="A22" s="48"/>
    </row>
    <row r="23" ht="12.75">
      <c r="A23" s="48"/>
    </row>
    <row r="24" ht="12.75">
      <c r="A24" s="48"/>
    </row>
    <row r="25" ht="12.75">
      <c r="A25" s="48"/>
    </row>
    <row r="26" ht="12.75">
      <c r="A26" s="48"/>
    </row>
    <row r="27" ht="12.75">
      <c r="A27" s="48"/>
    </row>
    <row r="28" ht="12.75">
      <c r="A28" s="48"/>
    </row>
    <row r="29" ht="12.75">
      <c r="A29" s="48"/>
    </row>
    <row r="30" ht="12.75">
      <c r="A30" s="48"/>
    </row>
    <row r="31" ht="12.75">
      <c r="A31" s="48"/>
    </row>
    <row r="32" ht="12.75">
      <c r="A32" s="48"/>
    </row>
    <row r="33" ht="12.75">
      <c r="A33" s="48"/>
    </row>
    <row r="34" ht="12.75">
      <c r="A34" s="48"/>
    </row>
    <row r="35" ht="12.75">
      <c r="A35" s="48"/>
    </row>
    <row r="36" ht="12.75">
      <c r="A36" s="48"/>
    </row>
    <row r="37" ht="12.75">
      <c r="A37" s="48"/>
    </row>
    <row r="38" ht="12.75">
      <c r="A38" s="48"/>
    </row>
    <row r="39" ht="12.75">
      <c r="A39" s="48"/>
    </row>
    <row r="40" ht="12.75">
      <c r="A40" s="48"/>
    </row>
    <row r="41" ht="12.75">
      <c r="A41" s="48"/>
    </row>
    <row r="42" ht="12.75">
      <c r="A42" s="48"/>
    </row>
    <row r="43" ht="12.75">
      <c r="A43" s="48"/>
    </row>
    <row r="44" ht="12.75">
      <c r="A44" s="48"/>
    </row>
    <row r="45" ht="12.75">
      <c r="A45" s="48"/>
    </row>
    <row r="46" ht="12.75">
      <c r="A46" s="48"/>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Caplan</dc:creator>
  <cp:keywords/>
  <dc:description/>
  <cp:lastModifiedBy>Julie Broady</cp:lastModifiedBy>
  <cp:lastPrinted>2011-02-16T06:29:09Z</cp:lastPrinted>
  <dcterms:created xsi:type="dcterms:W3CDTF">2005-10-19T21:40:46Z</dcterms:created>
  <dcterms:modified xsi:type="dcterms:W3CDTF">2017-02-04T17:21:43Z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